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90" yWindow="75" windowWidth="9405" windowHeight="5010" tabRatio="956" activeTab="0"/>
  </bookViews>
  <sheets>
    <sheet name="IV-1 Jungen" sheetId="1" r:id="rId1"/>
    <sheet name="IV-1 Mädchen" sheetId="2" r:id="rId2"/>
    <sheet name="IV-2 Jungen" sheetId="3" r:id="rId3"/>
    <sheet name="IV-2 Mädchen" sheetId="4" r:id="rId4"/>
    <sheet name="II Mädchen" sheetId="5" r:id="rId5"/>
    <sheet name="II Jungen" sheetId="6" r:id="rId6"/>
    <sheet name="I Mädchen" sheetId="7" r:id="rId7"/>
    <sheet name="I Jungen" sheetId="8" r:id="rId8"/>
    <sheet name="III-1 Mädchen" sheetId="9" r:id="rId9"/>
    <sheet name="III-1 Jungen" sheetId="10" r:id="rId10"/>
    <sheet name="III-2 Mädchen" sheetId="11" r:id="rId11"/>
    <sheet name="III-2 Jungen" sheetId="12" r:id="rId12"/>
  </sheets>
  <definedNames>
    <definedName name="_xlnm.Print_Area" localSheetId="7">'I Jungen'!$A$1:$J$45</definedName>
    <definedName name="_xlnm.Print_Area" localSheetId="6">'I Mädchen'!$A$1:$J$45</definedName>
    <definedName name="_xlnm.Print_Area" localSheetId="5">'II Jungen'!$A$1:$J$45</definedName>
    <definedName name="_xlnm.Print_Area" localSheetId="4">'II Mädchen'!$A$1:$J$45</definedName>
    <definedName name="_xlnm.Print_Area" localSheetId="9">'III-1 Jungen'!$A$1:$J$45</definedName>
    <definedName name="_xlnm.Print_Area" localSheetId="8">'III-1 Mädchen'!$A$1:$J$45</definedName>
    <definedName name="_xlnm.Print_Area" localSheetId="11">'III-2 Jungen'!$A$1:$J$45</definedName>
    <definedName name="_xlnm.Print_Area" localSheetId="10">'III-2 Mädchen'!$A$1:$J$45</definedName>
    <definedName name="_xlnm.Print_Area" localSheetId="0">'IV-1 Jungen'!$A$1:$J$45</definedName>
    <definedName name="_xlnm.Print_Area" localSheetId="1">'IV-1 Mädchen'!$A$1:$J$45</definedName>
    <definedName name="_xlnm.Print_Area" localSheetId="2">'IV-2 Jungen'!$A$1:$J$45</definedName>
    <definedName name="_xlnm.Print_Area" localSheetId="3">'IV-2 Mädchen'!$A$1:$J$45</definedName>
  </definedNames>
  <calcPr fullCalcOnLoad="1" fullPrecision="0"/>
</workbook>
</file>

<file path=xl/sharedStrings.xml><?xml version="1.0" encoding="utf-8"?>
<sst xmlns="http://schemas.openxmlformats.org/spreadsheetml/2006/main" count="733" uniqueCount="251">
  <si>
    <t>Jg</t>
  </si>
  <si>
    <t>Boden</t>
  </si>
  <si>
    <t>Sprung</t>
  </si>
  <si>
    <t>Barren</t>
  </si>
  <si>
    <t>Reck</t>
  </si>
  <si>
    <t>Gesamt</t>
  </si>
  <si>
    <t>Rang</t>
  </si>
  <si>
    <t>Mannschaft</t>
  </si>
  <si>
    <t xml:space="preserve">                        Berechnung Rangliste Endergebnis</t>
  </si>
  <si>
    <t xml:space="preserve">                             Rangliste - Endstand</t>
  </si>
  <si>
    <t>Balken</t>
  </si>
  <si>
    <t>sortiert</t>
  </si>
  <si>
    <t>Name, Vorname</t>
  </si>
  <si>
    <t xml:space="preserve"> </t>
  </si>
  <si>
    <t>Rangliste Endstand</t>
  </si>
  <si>
    <t>Gymnasium Plochingen ST</t>
  </si>
  <si>
    <t>Hürzel, Lukas</t>
  </si>
  <si>
    <t>Hofmann, Manuel</t>
  </si>
  <si>
    <t>Knemeyer, Thomas</t>
  </si>
  <si>
    <t>Knemeyer, Peter</t>
  </si>
  <si>
    <t>Hofmann, Nico</t>
  </si>
  <si>
    <t>Hohenlohe-Gymnasium Öhringen ST</t>
  </si>
  <si>
    <t>Hindermann, Benny</t>
  </si>
  <si>
    <t>Parler Gymnasium Schwäbisch Gmünd</t>
  </si>
  <si>
    <t>Eisenmann, Finn</t>
  </si>
  <si>
    <t>Riedel, Alexander</t>
  </si>
  <si>
    <t>Kayhan, Ersin</t>
  </si>
  <si>
    <t>Riedel, Julius</t>
  </si>
  <si>
    <t>Jänisch, Markus</t>
  </si>
  <si>
    <t>Schillerschule Öhringen  ST</t>
  </si>
  <si>
    <t>Dering, Daniel</t>
  </si>
  <si>
    <t>Haider, Yannik</t>
  </si>
  <si>
    <t>Schmidt, Micha</t>
  </si>
  <si>
    <t>Langner, Dominik</t>
  </si>
  <si>
    <t>Grundschule am Erle Endingen FR</t>
  </si>
  <si>
    <t>Würtz, Emily</t>
  </si>
  <si>
    <t>Schwehr, Ann-Kathrin</t>
  </si>
  <si>
    <t>Geber, Lisa</t>
  </si>
  <si>
    <t>Stolecki, Vanessa</t>
  </si>
  <si>
    <t>Fahrner, Eileen</t>
  </si>
  <si>
    <t>Bildungszentrum Weissacher Tal ST</t>
  </si>
  <si>
    <t>Muser, Vera</t>
  </si>
  <si>
    <t>Schmidt, Vanessa</t>
  </si>
  <si>
    <t>Lockwood, Andrea</t>
  </si>
  <si>
    <t>Nafz, Hanna</t>
  </si>
  <si>
    <t>Grundschule Waldhausen ST</t>
  </si>
  <si>
    <t>Hetzel, Marie</t>
  </si>
  <si>
    <t>Blessinger, Sophie</t>
  </si>
  <si>
    <t>Preuß, Lillie</t>
  </si>
  <si>
    <t>Huttelmaier, Celine</t>
  </si>
  <si>
    <t>Schrame, Marina</t>
  </si>
  <si>
    <t>KHS Schulen Donaueschingen FR</t>
  </si>
  <si>
    <t>Hofacker, Natalie</t>
  </si>
  <si>
    <t>Bödingmeier, Sabrina</t>
  </si>
  <si>
    <t>Walter, Melanie</t>
  </si>
  <si>
    <t>Kleiser, Franziska</t>
  </si>
  <si>
    <t>Strutz, Jana</t>
  </si>
  <si>
    <t>Neu, Rebecca</t>
  </si>
  <si>
    <t>Schmid, Saskia</t>
  </si>
  <si>
    <t xml:space="preserve">Weber, Franziska </t>
  </si>
  <si>
    <t>Realschule Efringen-Kirchen FR</t>
  </si>
  <si>
    <t>Friedrich-Ebert Gymnasium Sandhausen KA</t>
  </si>
  <si>
    <t>Besser, Janine</t>
  </si>
  <si>
    <t>Grieser, Paula</t>
  </si>
  <si>
    <t>Hald, Sandra</t>
  </si>
  <si>
    <t>Hemlein, Sabrina</t>
  </si>
  <si>
    <t>Trautmann, Justus</t>
  </si>
  <si>
    <t>Bernhard, Luis</t>
  </si>
  <si>
    <t>Kästle, Jannis</t>
  </si>
  <si>
    <t>Prinz, Theo</t>
  </si>
  <si>
    <t>Petri, Patrick</t>
  </si>
  <si>
    <t>Ludwig-Wilhelm-Gymnasium Rastatt KA</t>
  </si>
  <si>
    <t>Reinbold, Lea</t>
  </si>
  <si>
    <t>Klinger Johanna</t>
  </si>
  <si>
    <t>Weiler, Lea</t>
  </si>
  <si>
    <t>Großbaier, Adrienne</t>
  </si>
  <si>
    <t>Großbaier, Kristin</t>
  </si>
  <si>
    <t>Reh, Fiona</t>
  </si>
  <si>
    <t>Langer, Sophia</t>
  </si>
  <si>
    <t>Hausen, Benita</t>
  </si>
  <si>
    <t>Altenmüller, Marijke</t>
  </si>
  <si>
    <t>Otto-Hahn-Gymnasium Karlsruhe KA</t>
  </si>
  <si>
    <t>Tratz, Pauline</t>
  </si>
  <si>
    <t>Schmitt, Anne</t>
  </si>
  <si>
    <t>Reinhardt, Sabrina</t>
  </si>
  <si>
    <t>Bechtel, Janina</t>
  </si>
  <si>
    <t>Hepp, Marie-Sophie</t>
  </si>
  <si>
    <t>Zeitvogel, Anna</t>
  </si>
  <si>
    <t>Huck, Saskia</t>
  </si>
  <si>
    <t>Braun, Paula</t>
  </si>
  <si>
    <t>Schalk, Rabea</t>
  </si>
  <si>
    <t>Nellenburg-Gymnasium Stockach FR</t>
  </si>
  <si>
    <t>Funk, Robin</t>
  </si>
  <si>
    <t>Weber, Noel</t>
  </si>
  <si>
    <t>Weber, Janis</t>
  </si>
  <si>
    <t>Erb, Lena</t>
  </si>
  <si>
    <t>Fuchs, Tiffany</t>
  </si>
  <si>
    <t>Wieland, Janina</t>
  </si>
  <si>
    <t>Schulzentrum Freiamt  FR</t>
  </si>
  <si>
    <t>Scheer, Elina</t>
  </si>
  <si>
    <t>Huber, Salome</t>
  </si>
  <si>
    <t>Mack, Kathrin</t>
  </si>
  <si>
    <t>Engler, Tamara</t>
  </si>
  <si>
    <t>Blum, Chiara</t>
  </si>
  <si>
    <t>Grundschule Kartung-Winden  KA</t>
  </si>
  <si>
    <t>Hees,Ronja</t>
  </si>
  <si>
    <t>Alt,Tabea</t>
  </si>
  <si>
    <t>Kröll, Carina</t>
  </si>
  <si>
    <t>Neher, Mara</t>
  </si>
  <si>
    <t>Neufeld, Nora</t>
  </si>
  <si>
    <t>Buß, Janina</t>
  </si>
  <si>
    <t>Alicke, Antonia</t>
  </si>
  <si>
    <t>Maier, Sabrina</t>
  </si>
  <si>
    <t>Schubert, Nadine</t>
  </si>
  <si>
    <t>Berner, Kristin</t>
  </si>
  <si>
    <t>Bortt, Silas</t>
  </si>
  <si>
    <t>Cebulla, Matthias</t>
  </si>
  <si>
    <t>Schweizer, Adrian</t>
  </si>
  <si>
    <t>Morosow, Konstantin</t>
  </si>
  <si>
    <t>Peter-Härtling-Schule Hülben</t>
  </si>
  <si>
    <t>Kuchenbecker, Kim</t>
  </si>
  <si>
    <t>Kraiser, Carina</t>
  </si>
  <si>
    <t>Heckel, Sarah</t>
  </si>
  <si>
    <t>Epple, Lisa</t>
  </si>
  <si>
    <t>Schwarz, Antonia</t>
  </si>
  <si>
    <t>Gymnasium Überlingen TÜ</t>
  </si>
  <si>
    <t>Jakob-Gretser Grundschule Markdorf TÜ</t>
  </si>
  <si>
    <t>Bergschule Singen  KA</t>
  </si>
  <si>
    <t>Sarochan, Mika</t>
  </si>
  <si>
    <t>Roser, Denis</t>
  </si>
  <si>
    <t>Ruth, Sebastian</t>
  </si>
  <si>
    <t>Wolfinger, Nick</t>
  </si>
  <si>
    <t>Haupt-und Realschule Friesenheim FR</t>
  </si>
  <si>
    <t>Gegg, Simon</t>
  </si>
  <si>
    <t>Pfeffer, Marko</t>
  </si>
  <si>
    <t>Göppert, Daniel</t>
  </si>
  <si>
    <t>Gegg, Lukas</t>
  </si>
  <si>
    <t>Kaiser, Mathias</t>
  </si>
  <si>
    <t>Grund-und Hauptschule Sexau FR</t>
  </si>
  <si>
    <t>Gutjahr, Daniel</t>
  </si>
  <si>
    <t>Jägle, Paul</t>
  </si>
  <si>
    <t>Gerber, Lars</t>
  </si>
  <si>
    <t>Adam Jonas</t>
  </si>
  <si>
    <t>Blust, Kai</t>
  </si>
  <si>
    <t>Realschule Munderkingen TÜ</t>
  </si>
  <si>
    <t>Gierner, Jendrik</t>
  </si>
  <si>
    <t>Traub, Lukas</t>
  </si>
  <si>
    <t>Frankenhauser, Jonas</t>
  </si>
  <si>
    <t>Frankenhauser, Timo</t>
  </si>
  <si>
    <t>Gröber, Sebastian</t>
  </si>
  <si>
    <t>Windeck-Gymnasium Bühl KA</t>
  </si>
  <si>
    <t>Fäßler, Jan</t>
  </si>
  <si>
    <t>Sareika, Aurelien</t>
  </si>
  <si>
    <t>Schmidt, Felix</t>
  </si>
  <si>
    <t>Haderer, Felix</t>
  </si>
  <si>
    <t>Bäuerle, Philip</t>
  </si>
  <si>
    <t>Schmeiser, Sören</t>
  </si>
  <si>
    <t>Giovannella, Nicolo</t>
  </si>
  <si>
    <t>Marta-Schanzenbach-Gymnasium Gengenbach FR</t>
  </si>
  <si>
    <t>Weisbrod, Jakob</t>
  </si>
  <si>
    <t>Hobes, Léon</t>
  </si>
  <si>
    <t>Hummel, Lion</t>
  </si>
  <si>
    <t>Männle, Nils</t>
  </si>
  <si>
    <t>Ketterer, Simon</t>
  </si>
  <si>
    <t>Hohenlohe-Gymnasium Öhringen</t>
  </si>
  <si>
    <t>Gerlach Johannes</t>
  </si>
  <si>
    <t>Graf, Timo</t>
  </si>
  <si>
    <t>Bortt, Jan-Moritz</t>
  </si>
  <si>
    <t>Wagner, Niklas</t>
  </si>
  <si>
    <t>Auer, Alisa</t>
  </si>
  <si>
    <t>Frank, Katharina</t>
  </si>
  <si>
    <t>Merkle, Alina</t>
  </si>
  <si>
    <t>Bracko, Melissa</t>
  </si>
  <si>
    <t>Bolandenschule Wiesental KA</t>
  </si>
  <si>
    <t>Leuchina, Maria</t>
  </si>
  <si>
    <t>Stürmer, Annalena</t>
  </si>
  <si>
    <t>Brand, Romina</t>
  </si>
  <si>
    <t>Gymnasium Ebingen</t>
  </si>
  <si>
    <t>Rall, Eric</t>
  </si>
  <si>
    <t>Herwig, Michael</t>
  </si>
  <si>
    <t>Albrecht, Maximilian</t>
  </si>
  <si>
    <t>Gymnasium Ebingen TÜ</t>
  </si>
  <si>
    <t>Ringwald, Lisa</t>
  </si>
  <si>
    <t>Wacker, Carolin</t>
  </si>
  <si>
    <t>Jetter, Alexandra</t>
  </si>
  <si>
    <t>Kern, Janine</t>
  </si>
  <si>
    <t>Anna-Essinger-Gymnasium Ulm TÜ</t>
  </si>
  <si>
    <t>Ernst, Alina</t>
  </si>
  <si>
    <t>Göttler, Carina</t>
  </si>
  <si>
    <t>Wolfgang, Natalie</t>
  </si>
  <si>
    <t>Greber, Jannika</t>
  </si>
  <si>
    <t>Göttler, Annika</t>
  </si>
  <si>
    <t>Wilhelm-Ganzhorn-Realschule Straubenhardt KA</t>
  </si>
  <si>
    <t>Reiser, Christian</t>
  </si>
  <si>
    <t>Gänger, Jeff</t>
  </si>
  <si>
    <t>Kessler, Jannick</t>
  </si>
  <si>
    <t>Wagner, Aaron</t>
  </si>
  <si>
    <t>Janetzke, Dennis</t>
  </si>
  <si>
    <t>Emil-Dörle-Realschule Herbolzheim FR</t>
  </si>
  <si>
    <t>Brillaut, Rick</t>
  </si>
  <si>
    <t>Fix, Nicolas</t>
  </si>
  <si>
    <t>Mendel, Vitalij</t>
  </si>
  <si>
    <t>Schenkrich,Marvin</t>
  </si>
  <si>
    <t>Zilberg, Edgar</t>
  </si>
  <si>
    <t>GHWRS Hohberg-Hofweier FR</t>
  </si>
  <si>
    <t>Zefferer, Nils</t>
  </si>
  <si>
    <t>Kempf, Fabio</t>
  </si>
  <si>
    <t>Göppert, Georg</t>
  </si>
  <si>
    <t>Pfeffer, Sinda</t>
  </si>
  <si>
    <t>Chiavazzo, Germaine</t>
  </si>
  <si>
    <t>Bandle, Franziska</t>
  </si>
  <si>
    <t>Pfeffer, Lina</t>
  </si>
  <si>
    <t>Piseddu, Antonella</t>
  </si>
  <si>
    <t>Kepler-Gymnasium Freiburg</t>
  </si>
  <si>
    <t>Vitt, Isabell</t>
  </si>
  <si>
    <t>Nagel, Anna</t>
  </si>
  <si>
    <t>Mühlhauser, Hannah</t>
  </si>
  <si>
    <t>Palenga, Lisa</t>
  </si>
  <si>
    <t>Helmholtz-Gymnasium Heidelberg KA</t>
  </si>
  <si>
    <t>Gumbinger, Michael</t>
  </si>
  <si>
    <t>Heuser, Mark</t>
  </si>
  <si>
    <t>Gansjuk, Dennis</t>
  </si>
  <si>
    <t>Morres, Daniel</t>
  </si>
  <si>
    <t>Schumann, Adrian</t>
  </si>
  <si>
    <t>Fleißig, Marco</t>
  </si>
  <si>
    <t>Reinauer, Sascha</t>
  </si>
  <si>
    <t>Haase, Christian</t>
  </si>
  <si>
    <t>WRS Dietenheim-Illerrieden TÜ</t>
  </si>
  <si>
    <t>Häfner, Katharina</t>
  </si>
  <si>
    <t>Schumann, Aileeen</t>
  </si>
  <si>
    <t>Daucher, Annette</t>
  </si>
  <si>
    <t>Haas, Julia</t>
  </si>
  <si>
    <t>Ludwig-Frank-Gymnasium Mannheim</t>
  </si>
  <si>
    <t>Glöckler, Leonie</t>
  </si>
  <si>
    <t>Wirtemberg-Gymnasium Stuttgart</t>
  </si>
  <si>
    <t>Krzyzanowski, Liz</t>
  </si>
  <si>
    <t>Heess, Tom</t>
  </si>
  <si>
    <t>Hanser, Viola</t>
  </si>
  <si>
    <t>Merkle, Janika</t>
  </si>
  <si>
    <t>Eydner, Elise</t>
  </si>
  <si>
    <t>Stark, Theresa</t>
  </si>
  <si>
    <t>Erb, Carolin</t>
  </si>
  <si>
    <t>Markgräfler-Gymnasium Müllheim FR</t>
  </si>
  <si>
    <t>Wirtemberg-Gymnasium Stuttgart  ST</t>
  </si>
  <si>
    <t>Grien, Taina</t>
  </si>
  <si>
    <t>Gymnasium in der Taus Backnang ST</t>
  </si>
  <si>
    <t>Foellinger,Amelie</t>
  </si>
  <si>
    <t>Himmel, Johanna</t>
  </si>
  <si>
    <t>Matzon, Rebecca</t>
  </si>
  <si>
    <t>Harder, Florine</t>
  </si>
  <si>
    <t>Schwartz, Viviana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</si>
</sst>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0"/>
    <numFmt numFmtId="173" formatCode="General;&quot;&quot;;&quot;&quot;"/>
    <numFmt numFmtId="174" formatCode="0.0"/>
    <numFmt numFmtId="175" formatCode="0.00;&quot;&quot;;&quot;&quot;"/>
  </numFmts>
  <fonts count="2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</fills>
  <borders count="4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15" borderId="1" applyNumberFormat="0" applyAlignment="0" applyProtection="0"/>
    <xf numFmtId="0" fontId="12" fillId="15" borderId="2" applyNumberFormat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3" fillId="7" borderId="2" applyNumberFormat="0" applyAlignment="0" applyProtection="0"/>
    <xf numFmtId="0" fontId="14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7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18" fillId="16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17" borderId="9" applyNumberFormat="0" applyAlignment="0" applyProtection="0"/>
  </cellStyleXfs>
  <cellXfs count="88">
    <xf numFmtId="0" fontId="0" fillId="0" borderId="0" xfId="0" applyAlignment="1">
      <alignment/>
    </xf>
    <xf numFmtId="0" fontId="0" fillId="15" borderId="0" xfId="0" applyFill="1" applyAlignment="1">
      <alignment/>
    </xf>
    <xf numFmtId="0" fontId="0" fillId="0" borderId="10" xfId="0" applyBorder="1" applyAlignment="1">
      <alignment/>
    </xf>
    <xf numFmtId="0" fontId="0" fillId="15" borderId="11" xfId="0" applyFill="1" applyBorder="1" applyAlignment="1">
      <alignment/>
    </xf>
    <xf numFmtId="0" fontId="1" fillId="15" borderId="12" xfId="0" applyFont="1" applyFill="1" applyBorder="1" applyAlignment="1" applyProtection="1">
      <alignment vertical="center"/>
      <protection locked="0"/>
    </xf>
    <xf numFmtId="0" fontId="1" fillId="15" borderId="10" xfId="0" applyFont="1" applyFill="1" applyBorder="1" applyAlignment="1" applyProtection="1">
      <alignment vertical="center"/>
      <protection locked="0"/>
    </xf>
    <xf numFmtId="0" fontId="1" fillId="15" borderId="13" xfId="0" applyFont="1" applyFill="1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2" fontId="0" fillId="0" borderId="0" xfId="0" applyNumberFormat="1" applyBorder="1" applyAlignment="1" applyProtection="1">
      <alignment vertical="center"/>
      <protection locked="0"/>
    </xf>
    <xf numFmtId="0" fontId="0" fillId="15" borderId="0" xfId="0" applyFill="1" applyAlignment="1" applyProtection="1">
      <alignment vertical="center"/>
      <protection locked="0"/>
    </xf>
    <xf numFmtId="0" fontId="1" fillId="15" borderId="15" xfId="0" applyFont="1" applyFill="1" applyBorder="1" applyAlignment="1" applyProtection="1">
      <alignment vertical="center"/>
      <protection locked="0"/>
    </xf>
    <xf numFmtId="0" fontId="0" fillId="15" borderId="0" xfId="0" applyFill="1" applyAlignment="1" applyProtection="1">
      <alignment/>
      <protection locked="0"/>
    </xf>
    <xf numFmtId="0" fontId="4" fillId="15" borderId="0" xfId="0" applyFont="1" applyFill="1" applyAlignment="1" applyProtection="1">
      <alignment/>
      <protection locked="0"/>
    </xf>
    <xf numFmtId="0" fontId="5" fillId="15" borderId="16" xfId="0" applyFont="1" applyFill="1" applyBorder="1" applyAlignment="1" applyProtection="1">
      <alignment vertical="center"/>
      <protection/>
    </xf>
    <xf numFmtId="0" fontId="5" fillId="15" borderId="17" xfId="0" applyFont="1" applyFill="1" applyBorder="1" applyAlignment="1" applyProtection="1">
      <alignment vertical="center"/>
      <protection/>
    </xf>
    <xf numFmtId="0" fontId="1" fillId="0" borderId="18" xfId="0" applyFont="1" applyBorder="1" applyAlignment="1" applyProtection="1">
      <alignment vertical="center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center" vertical="center"/>
      <protection/>
    </xf>
    <xf numFmtId="0" fontId="1" fillId="0" borderId="17" xfId="0" applyFont="1" applyBorder="1" applyAlignment="1" applyProtection="1">
      <alignment horizontal="center" vertical="center"/>
      <protection/>
    </xf>
    <xf numFmtId="2" fontId="0" fillId="0" borderId="20" xfId="0" applyNumberFormat="1" applyBorder="1" applyAlignment="1" applyProtection="1">
      <alignment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5" fillId="15" borderId="0" xfId="0" applyFont="1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15" borderId="0" xfId="0" applyFill="1" applyBorder="1" applyAlignment="1" applyProtection="1">
      <alignment vertical="center"/>
      <protection locked="0"/>
    </xf>
    <xf numFmtId="2" fontId="5" fillId="15" borderId="0" xfId="0" applyNumberFormat="1" applyFont="1" applyFill="1" applyBorder="1" applyAlignment="1" applyProtection="1">
      <alignment horizontal="center" vertical="center"/>
      <protection locked="0"/>
    </xf>
    <xf numFmtId="0" fontId="5" fillId="15" borderId="0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5" fillId="15" borderId="17" xfId="0" applyFont="1" applyFill="1" applyBorder="1" applyAlignment="1" applyProtection="1">
      <alignment vertical="center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0" fillId="15" borderId="0" xfId="0" applyFill="1" applyAlignment="1" applyProtection="1">
      <alignment horizontal="center" vertical="center"/>
      <protection locked="0"/>
    </xf>
    <xf numFmtId="0" fontId="1" fillId="15" borderId="10" xfId="0" applyFont="1" applyFill="1" applyBorder="1" applyAlignment="1" applyProtection="1">
      <alignment horizontal="center" vertical="center"/>
      <protection locked="0"/>
    </xf>
    <xf numFmtId="172" fontId="0" fillId="0" borderId="14" xfId="0" applyNumberFormat="1" applyBorder="1" applyAlignment="1" applyProtection="1">
      <alignment horizontal="center" vertical="center"/>
      <protection locked="0"/>
    </xf>
    <xf numFmtId="2" fontId="5" fillId="15" borderId="21" xfId="0" applyNumberFormat="1" applyFont="1" applyFill="1" applyBorder="1" applyAlignment="1" applyProtection="1">
      <alignment horizontal="center" vertical="center"/>
      <protection/>
    </xf>
    <xf numFmtId="2" fontId="5" fillId="15" borderId="18" xfId="0" applyNumberFormat="1" applyFont="1" applyFill="1" applyBorder="1" applyAlignment="1" applyProtection="1">
      <alignment horizontal="center" vertical="center"/>
      <protection/>
    </xf>
    <xf numFmtId="174" fontId="5" fillId="0" borderId="21" xfId="0" applyNumberFormat="1" applyFont="1" applyBorder="1" applyAlignment="1" applyProtection="1">
      <alignment horizontal="center" vertical="center"/>
      <protection locked="0"/>
    </xf>
    <xf numFmtId="174" fontId="5" fillId="0" borderId="18" xfId="0" applyNumberFormat="1" applyFont="1" applyBorder="1" applyAlignment="1" applyProtection="1">
      <alignment horizontal="center" vertical="center"/>
      <protection locked="0"/>
    </xf>
    <xf numFmtId="174" fontId="5" fillId="15" borderId="18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/>
    </xf>
    <xf numFmtId="174" fontId="0" fillId="0" borderId="0" xfId="0" applyNumberFormat="1" applyAlignment="1">
      <alignment/>
    </xf>
    <xf numFmtId="174" fontId="0" fillId="0" borderId="0" xfId="0" applyNumberFormat="1" applyAlignment="1">
      <alignment horizontal="center"/>
    </xf>
    <xf numFmtId="0" fontId="5" fillId="15" borderId="22" xfId="0" applyFont="1" applyFill="1" applyBorder="1" applyAlignment="1" applyProtection="1">
      <alignment vertical="center"/>
      <protection/>
    </xf>
    <xf numFmtId="0" fontId="5" fillId="15" borderId="23" xfId="0" applyFont="1" applyFill="1" applyBorder="1" applyAlignment="1" applyProtection="1">
      <alignment vertical="center"/>
      <protection/>
    </xf>
    <xf numFmtId="0" fontId="1" fillId="0" borderId="24" xfId="0" applyFont="1" applyBorder="1" applyAlignment="1" applyProtection="1">
      <alignment horizontal="center" vertical="center"/>
      <protection/>
    </xf>
    <xf numFmtId="0" fontId="1" fillId="0" borderId="25" xfId="0" applyFont="1" applyBorder="1" applyAlignment="1" applyProtection="1">
      <alignment horizontal="center" vertical="center"/>
      <protection/>
    </xf>
    <xf numFmtId="2" fontId="6" fillId="15" borderId="26" xfId="0" applyNumberFormat="1" applyFont="1" applyFill="1" applyBorder="1" applyAlignment="1" applyProtection="1">
      <alignment vertical="center"/>
      <protection/>
    </xf>
    <xf numFmtId="0" fontId="1" fillId="0" borderId="27" xfId="0" applyFont="1" applyBorder="1" applyAlignment="1" applyProtection="1">
      <alignment vertical="center"/>
      <protection/>
    </xf>
    <xf numFmtId="0" fontId="1" fillId="15" borderId="27" xfId="0" applyFont="1" applyFill="1" applyBorder="1" applyAlignment="1" applyProtection="1">
      <alignment vertical="center"/>
      <protection/>
    </xf>
    <xf numFmtId="0" fontId="1" fillId="15" borderId="28" xfId="0" applyFont="1" applyFill="1" applyBorder="1" applyAlignment="1" applyProtection="1">
      <alignment vertical="center"/>
      <protection/>
    </xf>
    <xf numFmtId="1" fontId="6" fillId="0" borderId="29" xfId="0" applyNumberFormat="1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vertical="center"/>
      <protection/>
    </xf>
    <xf numFmtId="0" fontId="1" fillId="15" borderId="19" xfId="0" applyFont="1" applyFill="1" applyBorder="1" applyAlignment="1" applyProtection="1">
      <alignment vertical="center"/>
      <protection/>
    </xf>
    <xf numFmtId="0" fontId="1" fillId="15" borderId="15" xfId="0" applyFont="1" applyFill="1" applyBorder="1" applyAlignment="1" applyProtection="1">
      <alignment vertical="center"/>
      <protection/>
    </xf>
    <xf numFmtId="2" fontId="6" fillId="15" borderId="30" xfId="0" applyNumberFormat="1" applyFont="1" applyFill="1" applyBorder="1" applyAlignment="1" applyProtection="1">
      <alignment vertical="center"/>
      <protection/>
    </xf>
    <xf numFmtId="0" fontId="1" fillId="0" borderId="31" xfId="0" applyFont="1" applyBorder="1" applyAlignment="1" applyProtection="1">
      <alignment vertical="center"/>
      <protection/>
    </xf>
    <xf numFmtId="0" fontId="1" fillId="15" borderId="31" xfId="0" applyFont="1" applyFill="1" applyBorder="1" applyAlignment="1" applyProtection="1">
      <alignment vertical="center"/>
      <protection/>
    </xf>
    <xf numFmtId="0" fontId="1" fillId="15" borderId="32" xfId="0" applyFont="1" applyFill="1" applyBorder="1" applyAlignment="1" applyProtection="1">
      <alignment vertical="center"/>
      <protection/>
    </xf>
    <xf numFmtId="2" fontId="6" fillId="15" borderId="33" xfId="0" applyNumberFormat="1" applyFont="1" applyFill="1" applyBorder="1" applyAlignment="1" applyProtection="1">
      <alignment vertical="center"/>
      <protection/>
    </xf>
    <xf numFmtId="175" fontId="1" fillId="0" borderId="17" xfId="0" applyNumberFormat="1" applyFont="1" applyBorder="1" applyAlignment="1" applyProtection="1">
      <alignment vertical="center"/>
      <protection/>
    </xf>
    <xf numFmtId="175" fontId="1" fillId="0" borderId="19" xfId="0" applyNumberFormat="1" applyFont="1" applyBorder="1" applyAlignment="1" applyProtection="1">
      <alignment vertical="center"/>
      <protection/>
    </xf>
    <xf numFmtId="1" fontId="6" fillId="0" borderId="34" xfId="0" applyNumberFormat="1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vertical="center"/>
      <protection locked="0"/>
    </xf>
    <xf numFmtId="0" fontId="0" fillId="0" borderId="35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/>
      <protection locked="0"/>
    </xf>
    <xf numFmtId="0" fontId="0" fillId="0" borderId="21" xfId="0" applyBorder="1" applyAlignment="1" applyProtection="1">
      <alignment vertical="center"/>
      <protection locked="0"/>
    </xf>
    <xf numFmtId="172" fontId="0" fillId="0" borderId="0" xfId="0" applyNumberFormat="1" applyBorder="1" applyAlignment="1" applyProtection="1">
      <alignment horizontal="center" vertical="center"/>
      <protection locked="0"/>
    </xf>
    <xf numFmtId="2" fontId="0" fillId="0" borderId="12" xfId="0" applyNumberFormat="1" applyBorder="1" applyAlignment="1" applyProtection="1">
      <alignment vertical="center"/>
      <protection locked="0"/>
    </xf>
    <xf numFmtId="2" fontId="0" fillId="0" borderId="10" xfId="0" applyNumberFormat="1" applyBorder="1" applyAlignment="1" applyProtection="1">
      <alignment vertical="center"/>
      <protection locked="0"/>
    </xf>
    <xf numFmtId="2" fontId="0" fillId="0" borderId="13" xfId="0" applyNumberFormat="1" applyBorder="1" applyAlignment="1" applyProtection="1">
      <alignment vertical="center"/>
      <protection locked="0"/>
    </xf>
    <xf numFmtId="2" fontId="0" fillId="0" borderId="20" xfId="0" applyNumberFormat="1" applyBorder="1" applyAlignment="1" applyProtection="1">
      <alignment vertical="center"/>
      <protection locked="0"/>
    </xf>
    <xf numFmtId="2" fontId="0" fillId="0" borderId="11" xfId="0" applyNumberFormat="1" applyBorder="1" applyAlignment="1" applyProtection="1">
      <alignment vertical="center"/>
      <protection locked="0"/>
    </xf>
    <xf numFmtId="2" fontId="0" fillId="0" borderId="16" xfId="0" applyNumberFormat="1" applyBorder="1" applyAlignment="1" applyProtection="1">
      <alignment vertical="center"/>
      <protection locked="0"/>
    </xf>
    <xf numFmtId="2" fontId="0" fillId="0" borderId="27" xfId="0" applyNumberFormat="1" applyBorder="1" applyAlignment="1" applyProtection="1">
      <alignment vertical="center"/>
      <protection locked="0"/>
    </xf>
    <xf numFmtId="2" fontId="0" fillId="0" borderId="28" xfId="0" applyNumberFormat="1" applyBorder="1" applyAlignment="1" applyProtection="1">
      <alignment vertical="center"/>
      <protection locked="0"/>
    </xf>
    <xf numFmtId="0" fontId="0" fillId="0" borderId="14" xfId="0" applyBorder="1" applyAlignment="1">
      <alignment/>
    </xf>
    <xf numFmtId="0" fontId="0" fillId="0" borderId="35" xfId="0" applyBorder="1" applyAlignment="1" applyProtection="1">
      <alignment/>
      <protection locked="0"/>
    </xf>
    <xf numFmtId="0" fontId="1" fillId="15" borderId="12" xfId="0" applyFont="1" applyFill="1" applyBorder="1" applyAlignment="1" applyProtection="1">
      <alignment vertical="center"/>
      <protection locked="0"/>
    </xf>
    <xf numFmtId="0" fontId="1" fillId="0" borderId="21" xfId="0" applyFont="1" applyBorder="1" applyAlignment="1" applyProtection="1">
      <alignment horizontal="center" vertical="center"/>
      <protection/>
    </xf>
    <xf numFmtId="0" fontId="5" fillId="0" borderId="18" xfId="0" applyFont="1" applyBorder="1" applyAlignment="1">
      <alignment horizontal="center" vertical="center"/>
    </xf>
    <xf numFmtId="172" fontId="5" fillId="0" borderId="18" xfId="0" applyNumberFormat="1" applyFont="1" applyBorder="1" applyAlignment="1">
      <alignment horizontal="center" vertical="center"/>
    </xf>
    <xf numFmtId="0" fontId="1" fillId="0" borderId="36" xfId="0" applyFont="1" applyBorder="1" applyAlignment="1" applyProtection="1">
      <alignment horizontal="center" vertical="center"/>
      <protection/>
    </xf>
    <xf numFmtId="1" fontId="6" fillId="0" borderId="37" xfId="0" applyNumberFormat="1" applyFont="1" applyBorder="1" applyAlignment="1" applyProtection="1">
      <alignment horizontal="center" vertical="center"/>
      <protection/>
    </xf>
    <xf numFmtId="1" fontId="6" fillId="0" borderId="38" xfId="0" applyNumberFormat="1" applyFont="1" applyBorder="1" applyAlignment="1" applyProtection="1">
      <alignment horizontal="center" vertical="center"/>
      <protection/>
    </xf>
    <xf numFmtId="0" fontId="1" fillId="0" borderId="39" xfId="0" applyFont="1" applyBorder="1" applyAlignment="1" applyProtection="1">
      <alignment horizontal="center" vertical="center"/>
      <protection/>
    </xf>
    <xf numFmtId="2" fontId="6" fillId="15" borderId="40" xfId="0" applyNumberFormat="1" applyFont="1" applyFill="1" applyBorder="1" applyAlignment="1" applyProtection="1">
      <alignment vertical="center"/>
      <protection/>
    </xf>
    <xf numFmtId="2" fontId="6" fillId="15" borderId="41" xfId="0" applyNumberFormat="1" applyFont="1" applyFill="1" applyBorder="1" applyAlignment="1" applyProtection="1">
      <alignment vertical="center"/>
      <protection/>
    </xf>
    <xf numFmtId="2" fontId="0" fillId="0" borderId="20" xfId="0" applyNumberFormat="1" applyFont="1" applyBorder="1" applyAlignment="1" applyProtection="1">
      <alignment vertical="center"/>
      <protection locked="0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6"/>
  </sheetPr>
  <dimension ref="A1:O49"/>
  <sheetViews>
    <sheetView tabSelected="1" view="pageLayout" showRuler="0" workbookViewId="0" topLeftCell="B22">
      <selection activeCell="B47" sqref="B47"/>
    </sheetView>
  </sheetViews>
  <sheetFormatPr defaultColWidth="11.421875" defaultRowHeight="12.75"/>
  <cols>
    <col min="1" max="1" width="4.7109375" style="0" customWidth="1"/>
    <col min="2" max="2" width="27.7109375" style="0" customWidth="1"/>
    <col min="3" max="3" width="4.7109375" style="0" customWidth="1"/>
    <col min="4" max="7" width="6.7109375" style="0" customWidth="1"/>
    <col min="8" max="8" width="8.7109375" style="0" customWidth="1"/>
    <col min="9" max="10" width="5.7109375" style="0" customWidth="1"/>
    <col min="12" max="12" width="8.7109375" style="0" hidden="1" customWidth="1"/>
    <col min="13" max="13" width="60.7109375" style="0" hidden="1" customWidth="1"/>
    <col min="14" max="14" width="11.421875" style="0" hidden="1" customWidth="1"/>
  </cols>
  <sheetData>
    <row r="1" spans="1:10" ht="19.5" customHeight="1">
      <c r="A1" s="1"/>
      <c r="B1" s="1"/>
      <c r="C1" s="1"/>
      <c r="D1" s="1"/>
      <c r="E1" s="1"/>
      <c r="F1" s="1"/>
      <c r="G1" s="1"/>
      <c r="H1" s="1"/>
      <c r="I1" s="1"/>
      <c r="J1" s="3"/>
    </row>
    <row r="2" spans="1:10" ht="15.75" customHeight="1">
      <c r="A2" s="1"/>
      <c r="B2" s="4" t="s">
        <v>23</v>
      </c>
      <c r="C2" s="5"/>
      <c r="D2" s="5"/>
      <c r="E2" s="5"/>
      <c r="F2" s="5"/>
      <c r="G2" s="5"/>
      <c r="H2" s="5"/>
      <c r="I2" s="6"/>
      <c r="J2" s="3"/>
    </row>
    <row r="3" spans="1:10" ht="13.5" customHeight="1">
      <c r="A3" s="1"/>
      <c r="B3" s="15" t="s">
        <v>12</v>
      </c>
      <c r="C3" s="16" t="s">
        <v>0</v>
      </c>
      <c r="D3" s="17" t="s">
        <v>1</v>
      </c>
      <c r="E3" s="17" t="s">
        <v>2</v>
      </c>
      <c r="F3" s="17" t="s">
        <v>3</v>
      </c>
      <c r="G3" s="17" t="s">
        <v>4</v>
      </c>
      <c r="H3" s="18" t="s">
        <v>5</v>
      </c>
      <c r="I3" s="16" t="s">
        <v>6</v>
      </c>
      <c r="J3" s="3"/>
    </row>
    <row r="4" spans="1:10" ht="13.5" customHeight="1">
      <c r="A4" s="1"/>
      <c r="B4" s="7" t="s">
        <v>24</v>
      </c>
      <c r="C4" s="33">
        <v>0</v>
      </c>
      <c r="D4" s="8">
        <v>13.6</v>
      </c>
      <c r="E4" s="8">
        <v>13.65</v>
      </c>
      <c r="F4" s="8">
        <v>13.1</v>
      </c>
      <c r="G4" s="8">
        <v>12.2</v>
      </c>
      <c r="H4" s="19">
        <f aca="true" t="shared" si="0" ref="H4:H9">IF(COUNT(D4:G4)=0,"",SUM(D4:G4))</f>
        <v>52.55</v>
      </c>
      <c r="I4" s="20">
        <f>IF(H4="","",RANK(H4,($H$4:$H$8,$H$13:$H$17,$H$22:$H$26,$H$31:$H$35),0))</f>
        <v>12</v>
      </c>
      <c r="J4" s="3"/>
    </row>
    <row r="5" spans="1:10" ht="13.5" customHeight="1">
      <c r="A5" s="1"/>
      <c r="B5" s="7" t="s">
        <v>25</v>
      </c>
      <c r="C5" s="33">
        <v>1</v>
      </c>
      <c r="D5" s="8">
        <v>13.75</v>
      </c>
      <c r="E5" s="8">
        <v>14.35</v>
      </c>
      <c r="F5" s="8">
        <v>14</v>
      </c>
      <c r="G5" s="8">
        <v>13</v>
      </c>
      <c r="H5" s="19">
        <f t="shared" si="0"/>
        <v>55.1</v>
      </c>
      <c r="I5" s="20">
        <f>IF(H5="","",RANK(H5,($H$4:$H$8,$H$13:$H$17,$H$22:$H$26,$H$31:$H$35),0))</f>
        <v>10</v>
      </c>
      <c r="J5" s="3"/>
    </row>
    <row r="6" spans="1:10" ht="13.5" customHeight="1">
      <c r="A6" s="1"/>
      <c r="B6" s="7" t="s">
        <v>26</v>
      </c>
      <c r="C6" s="33">
        <v>99</v>
      </c>
      <c r="D6" s="8">
        <v>14.15</v>
      </c>
      <c r="E6" s="8">
        <v>14.5</v>
      </c>
      <c r="F6" s="8">
        <v>14.5</v>
      </c>
      <c r="G6" s="8">
        <v>13.35</v>
      </c>
      <c r="H6" s="19">
        <f t="shared" si="0"/>
        <v>56.5</v>
      </c>
      <c r="I6" s="20">
        <f>IF(H6="","",RANK(H6,($H$4:$H$8,$H$13:$H$17,$H$22:$H$26,$H$31:$H$35),0))</f>
        <v>7</v>
      </c>
      <c r="J6" s="3"/>
    </row>
    <row r="7" spans="1:10" ht="13.5" customHeight="1">
      <c r="A7" s="1"/>
      <c r="B7" s="7" t="s">
        <v>27</v>
      </c>
      <c r="C7" s="33">
        <v>99</v>
      </c>
      <c r="D7" s="8">
        <v>14.45</v>
      </c>
      <c r="E7" s="8">
        <v>14.4</v>
      </c>
      <c r="F7" s="8">
        <v>14.8</v>
      </c>
      <c r="G7" s="8">
        <v>13.9</v>
      </c>
      <c r="H7" s="19">
        <f t="shared" si="0"/>
        <v>57.55</v>
      </c>
      <c r="I7" s="20">
        <f>IF(H7="","",RANK(H7,($H$4:$H$8,$H$13:$H$17,$H$22:$H$26,$H$31:$H$35),0))</f>
        <v>5</v>
      </c>
      <c r="J7" s="3"/>
    </row>
    <row r="8" spans="1:10" ht="13.5" customHeight="1">
      <c r="A8" s="1"/>
      <c r="B8" s="7" t="s">
        <v>28</v>
      </c>
      <c r="C8" s="33">
        <v>99</v>
      </c>
      <c r="D8" s="8"/>
      <c r="E8" s="8"/>
      <c r="F8" s="8"/>
      <c r="G8" s="8"/>
      <c r="H8" s="19">
        <f t="shared" si="0"/>
      </c>
      <c r="I8" s="20">
        <f>IF(H8="","",RANK(H8,($H$4:$H$8,$H$13:$H$17,$H$22:$H$26,$H$31:$H$35),0))</f>
      </c>
      <c r="J8" s="3"/>
    </row>
    <row r="9" spans="1:10" ht="13.5" customHeight="1">
      <c r="A9" s="1"/>
      <c r="B9" s="15" t="s">
        <v>7</v>
      </c>
      <c r="C9" s="16"/>
      <c r="D9" s="60">
        <f>IF(COUNT(D4:D8)&lt;3,SUM(D4:D8),LARGE(D4:D8,1)+LARGE(D4:D8,2)+LARGE(D4:D8,3))</f>
        <v>42.35</v>
      </c>
      <c r="E9" s="60">
        <f>IF(COUNT(E4:E8)&lt;3,SUM(E4:E8),LARGE(E4:E8,1)+LARGE(E4:E8,2)+LARGE(E4:E8,3))</f>
        <v>43.25</v>
      </c>
      <c r="F9" s="60">
        <f>IF(COUNT(F4:F8)&lt;3,SUM(F4:F8),LARGE(F4:F8,1)+LARGE(F4:F8,2)+LARGE(F4:F8,3))</f>
        <v>43.3</v>
      </c>
      <c r="G9" s="60">
        <f>IF(COUNT(G4:G8)&lt;3,SUM(G4:G8),LARGE(G4:G8,1)+LARGE(G4:G8,2)+LARGE(G4:G8,3))</f>
        <v>40.25</v>
      </c>
      <c r="H9" s="59">
        <f t="shared" si="0"/>
        <v>169.15</v>
      </c>
      <c r="I9" s="16">
        <f>IF(H9=0,"",RANK(H9,($H$9,$H$18,$H$27,$H$36),0))</f>
        <v>2</v>
      </c>
      <c r="J9" s="3"/>
    </row>
    <row r="10" spans="1:10" ht="19.5" customHeight="1">
      <c r="A10" s="1"/>
      <c r="B10" s="9"/>
      <c r="C10" s="31"/>
      <c r="D10" s="9"/>
      <c r="E10" s="9"/>
      <c r="F10" s="9"/>
      <c r="G10" s="9"/>
      <c r="H10" s="9"/>
      <c r="I10" s="9"/>
      <c r="J10" s="3"/>
    </row>
    <row r="11" spans="1:10" ht="15.75" customHeight="1">
      <c r="A11" s="1"/>
      <c r="B11" s="4" t="s">
        <v>150</v>
      </c>
      <c r="C11" s="32"/>
      <c r="D11" s="5"/>
      <c r="E11" s="5"/>
      <c r="F11" s="5"/>
      <c r="G11" s="5"/>
      <c r="H11" s="5"/>
      <c r="I11" s="6"/>
      <c r="J11" s="3"/>
    </row>
    <row r="12" spans="1:10" ht="13.5" customHeight="1">
      <c r="A12" s="1"/>
      <c r="B12" s="15" t="s">
        <v>12</v>
      </c>
      <c r="C12" s="16" t="s">
        <v>0</v>
      </c>
      <c r="D12" s="17" t="s">
        <v>1</v>
      </c>
      <c r="E12" s="17" t="s">
        <v>2</v>
      </c>
      <c r="F12" s="17" t="s">
        <v>3</v>
      </c>
      <c r="G12" s="17" t="s">
        <v>4</v>
      </c>
      <c r="H12" s="18" t="s">
        <v>5</v>
      </c>
      <c r="I12" s="16" t="s">
        <v>6</v>
      </c>
      <c r="J12" s="3"/>
    </row>
    <row r="13" spans="1:10" ht="13.5" customHeight="1">
      <c r="A13" s="1"/>
      <c r="B13" s="7" t="s">
        <v>155</v>
      </c>
      <c r="C13" s="33">
        <v>98</v>
      </c>
      <c r="D13" s="8">
        <v>12.7</v>
      </c>
      <c r="E13" s="8">
        <v>14</v>
      </c>
      <c r="F13" s="8">
        <v>13.3</v>
      </c>
      <c r="G13" s="8">
        <v>13.55</v>
      </c>
      <c r="H13" s="19">
        <f aca="true" t="shared" si="1" ref="H13:H18">IF(COUNT(D13:G13)=0,"",SUM(D13:G13))</f>
        <v>53.55</v>
      </c>
      <c r="I13" s="20">
        <f>IF(H13="","",RANK(H13,($H$4:$H$8,$H$13:$H$17,$H$22:$H$26,$H$31:$H$35),0))</f>
        <v>11</v>
      </c>
      <c r="J13" s="3"/>
    </row>
    <row r="14" spans="1:10" ht="13.5" customHeight="1">
      <c r="A14" s="1"/>
      <c r="B14" s="7" t="s">
        <v>156</v>
      </c>
      <c r="C14" s="33">
        <v>98</v>
      </c>
      <c r="D14" s="8">
        <v>14.2</v>
      </c>
      <c r="E14" s="8">
        <v>14.5</v>
      </c>
      <c r="F14" s="8">
        <v>14</v>
      </c>
      <c r="G14" s="8">
        <v>13</v>
      </c>
      <c r="H14" s="19">
        <f t="shared" si="1"/>
        <v>55.7</v>
      </c>
      <c r="I14" s="20">
        <f>IF(H14="","",RANK(H14,($H$4:$H$8,$H$13:$H$17,$H$22:$H$26,$H$31:$H$35),0))</f>
        <v>9</v>
      </c>
      <c r="J14" s="3"/>
    </row>
    <row r="15" spans="1:10" ht="13.5" customHeight="1">
      <c r="A15" s="1"/>
      <c r="B15" s="7" t="s">
        <v>157</v>
      </c>
      <c r="C15" s="33">
        <v>98</v>
      </c>
      <c r="D15" s="8">
        <v>14.5</v>
      </c>
      <c r="E15" s="8">
        <v>14.35</v>
      </c>
      <c r="F15" s="8">
        <v>14.5</v>
      </c>
      <c r="G15" s="8">
        <v>14.2</v>
      </c>
      <c r="H15" s="19">
        <f t="shared" si="1"/>
        <v>57.55</v>
      </c>
      <c r="I15" s="20">
        <f>IF(H15="","",RANK(H15,($H$4:$H$8,$H$13:$H$17,$H$22:$H$26,$H$31:$H$35),0))</f>
        <v>5</v>
      </c>
      <c r="J15" s="3"/>
    </row>
    <row r="16" spans="1:10" ht="13.5" customHeight="1">
      <c r="A16" s="1"/>
      <c r="B16" s="7"/>
      <c r="C16" s="33"/>
      <c r="D16" s="8"/>
      <c r="E16" s="8"/>
      <c r="F16" s="8"/>
      <c r="G16" s="8"/>
      <c r="H16" s="19">
        <f t="shared" si="1"/>
      </c>
      <c r="I16" s="20">
        <f>IF(H16="","",RANK(H16,($H$4:$H$8,$H$13:$H$17,$H$22:$H$26,$H$31:$H$35),0))</f>
      </c>
      <c r="J16" s="3"/>
    </row>
    <row r="17" spans="1:10" ht="13.5" customHeight="1">
      <c r="A17" s="1"/>
      <c r="B17" s="7"/>
      <c r="C17" s="33"/>
      <c r="D17" s="8"/>
      <c r="E17" s="8"/>
      <c r="F17" s="8"/>
      <c r="G17" s="8"/>
      <c r="H17" s="19">
        <f t="shared" si="1"/>
      </c>
      <c r="I17" s="20">
        <f>IF(H17="","",RANK(H17,($H$4:$H$8,$H$13:$H$17,$H$22:$H$26,$H$31:$H$35),0))</f>
      </c>
      <c r="J17" s="3"/>
    </row>
    <row r="18" spans="1:10" ht="13.5" customHeight="1">
      <c r="A18" s="1"/>
      <c r="B18" s="15" t="s">
        <v>7</v>
      </c>
      <c r="C18" s="16"/>
      <c r="D18" s="60">
        <f>IF(COUNT(D13:D17)&lt;3,SUM(D13:D17),LARGE(D13:D17,1)+LARGE(D13:D17,2)+LARGE(D13:D17,3))</f>
        <v>41.4</v>
      </c>
      <c r="E18" s="60">
        <f>IF(COUNT(E13:E17)&lt;3,SUM(E13:E17),LARGE(E13:E17,1)+LARGE(E13:E17,2)+LARGE(E13:E17,3))</f>
        <v>42.85</v>
      </c>
      <c r="F18" s="60">
        <f>IF(COUNT(F13:F17)&lt;3,SUM(F13:F17),LARGE(F13:F17,1)+LARGE(F13:F17,2)+LARGE(F13:F17,3))</f>
        <v>41.8</v>
      </c>
      <c r="G18" s="60">
        <f>IF(COUNT(G13:G17)&lt;3,SUM(G13:G17),LARGE(G13:G17,1)+LARGE(G13:G17,2)+LARGE(G13:G17,3))</f>
        <v>40.75</v>
      </c>
      <c r="H18" s="59">
        <f t="shared" si="1"/>
        <v>166.8</v>
      </c>
      <c r="I18" s="16">
        <f>IF(H18=0,"",RANK(H18,($H$9,$H$18,$H$27,$H$36),0))</f>
        <v>3</v>
      </c>
      <c r="J18" s="3"/>
    </row>
    <row r="19" spans="1:10" ht="19.5" customHeight="1">
      <c r="A19" s="1"/>
      <c r="B19" s="9"/>
      <c r="C19" s="31"/>
      <c r="D19" s="9"/>
      <c r="E19" s="9"/>
      <c r="F19" s="9"/>
      <c r="G19" s="9"/>
      <c r="H19" s="9"/>
      <c r="I19" s="9"/>
      <c r="J19" s="3"/>
    </row>
    <row r="20" spans="1:10" ht="15.75" customHeight="1">
      <c r="A20" s="1"/>
      <c r="B20" s="4" t="s">
        <v>198</v>
      </c>
      <c r="C20" s="32"/>
      <c r="D20" s="5"/>
      <c r="E20" s="5"/>
      <c r="F20" s="5"/>
      <c r="G20" s="5"/>
      <c r="H20" s="5"/>
      <c r="I20" s="6"/>
      <c r="J20" s="3"/>
    </row>
    <row r="21" spans="1:10" ht="13.5" customHeight="1">
      <c r="A21" s="1"/>
      <c r="B21" s="15" t="s">
        <v>12</v>
      </c>
      <c r="C21" s="16" t="s">
        <v>0</v>
      </c>
      <c r="D21" s="17" t="s">
        <v>1</v>
      </c>
      <c r="E21" s="17" t="s">
        <v>2</v>
      </c>
      <c r="F21" s="17" t="s">
        <v>3</v>
      </c>
      <c r="G21" s="17" t="s">
        <v>4</v>
      </c>
      <c r="H21" s="18" t="s">
        <v>5</v>
      </c>
      <c r="I21" s="16" t="s">
        <v>6</v>
      </c>
      <c r="J21" s="3"/>
    </row>
    <row r="22" spans="1:10" ht="13.5" customHeight="1">
      <c r="A22" s="1"/>
      <c r="B22" s="7" t="s">
        <v>199</v>
      </c>
      <c r="C22" s="33">
        <v>0</v>
      </c>
      <c r="D22" s="8">
        <v>14.85</v>
      </c>
      <c r="E22" s="8">
        <v>14.45</v>
      </c>
      <c r="F22" s="8">
        <v>15</v>
      </c>
      <c r="G22" s="8">
        <v>13.85</v>
      </c>
      <c r="H22" s="19">
        <f aca="true" t="shared" si="2" ref="H22:H27">IF(COUNT(D22:G22)=0,"",SUM(D22:G22))</f>
        <v>58.15</v>
      </c>
      <c r="I22" s="20">
        <f>IF(H22="","",RANK(H22,($H$4:$H$8,$H$13:$H$17,$H$22:$H$26,$H$31:$H$35),0))</f>
        <v>3</v>
      </c>
      <c r="J22" s="3"/>
    </row>
    <row r="23" spans="1:10" ht="13.5" customHeight="1">
      <c r="A23" s="1"/>
      <c r="B23" s="7" t="s">
        <v>200</v>
      </c>
      <c r="C23" s="33">
        <v>99</v>
      </c>
      <c r="D23" s="8">
        <v>14.75</v>
      </c>
      <c r="E23" s="8">
        <v>14.55</v>
      </c>
      <c r="F23" s="8">
        <v>14.1</v>
      </c>
      <c r="G23" s="8">
        <v>14.45</v>
      </c>
      <c r="H23" s="19">
        <f t="shared" si="2"/>
        <v>57.85</v>
      </c>
      <c r="I23" s="20">
        <f>IF(H23="","",RANK(H23,($H$4:$H$8,$H$13:$H$17,$H$22:$H$26,$H$31:$H$35),0))</f>
        <v>4</v>
      </c>
      <c r="J23" s="3"/>
    </row>
    <row r="24" spans="1:10" ht="13.5" customHeight="1">
      <c r="A24" s="1"/>
      <c r="B24" s="7" t="s">
        <v>201</v>
      </c>
      <c r="C24" s="33">
        <v>0</v>
      </c>
      <c r="D24" s="8">
        <v>14.55</v>
      </c>
      <c r="E24" s="8">
        <v>13.35</v>
      </c>
      <c r="F24" s="8">
        <v>14.4</v>
      </c>
      <c r="G24" s="8">
        <v>13.85</v>
      </c>
      <c r="H24" s="19">
        <f t="shared" si="2"/>
        <v>56.15</v>
      </c>
      <c r="I24" s="20">
        <f>IF(H24="","",RANK(H24,($H$4:$H$8,$H$13:$H$17,$H$22:$H$26,$H$31:$H$35),0))</f>
        <v>8</v>
      </c>
      <c r="J24" s="3"/>
    </row>
    <row r="25" spans="1:10" ht="13.5" customHeight="1">
      <c r="A25" s="1"/>
      <c r="B25" s="7" t="s">
        <v>202</v>
      </c>
      <c r="C25" s="33">
        <v>0</v>
      </c>
      <c r="D25" s="8">
        <v>14.85</v>
      </c>
      <c r="E25" s="8">
        <v>14</v>
      </c>
      <c r="F25" s="8">
        <v>15</v>
      </c>
      <c r="G25" s="8">
        <v>14.8</v>
      </c>
      <c r="H25" s="19">
        <f t="shared" si="2"/>
        <v>58.65</v>
      </c>
      <c r="I25" s="20">
        <f>IF(H25="","",RANK(H25,($H$4:$H$8,$H$13:$H$17,$H$22:$H$26,$H$31:$H$35),0))</f>
        <v>1</v>
      </c>
      <c r="J25" s="3"/>
    </row>
    <row r="26" spans="1:10" ht="13.5" customHeight="1">
      <c r="A26" s="1"/>
      <c r="B26" s="7" t="s">
        <v>203</v>
      </c>
      <c r="C26" s="33">
        <v>99</v>
      </c>
      <c r="D26" s="8">
        <v>15</v>
      </c>
      <c r="E26" s="8">
        <v>14.2</v>
      </c>
      <c r="F26" s="8">
        <v>14.6</v>
      </c>
      <c r="G26" s="8">
        <v>14.45</v>
      </c>
      <c r="H26" s="19">
        <f t="shared" si="2"/>
        <v>58.25</v>
      </c>
      <c r="I26" s="20">
        <f>IF(H26="","",RANK(H26,($H$4:$H$8,$H$13:$H$17,$H$22:$H$26,$H$31:$H$35),0))</f>
        <v>2</v>
      </c>
      <c r="J26" s="3"/>
    </row>
    <row r="27" spans="1:10" ht="13.5" customHeight="1">
      <c r="A27" s="1"/>
      <c r="B27" s="15" t="s">
        <v>7</v>
      </c>
      <c r="C27" s="16"/>
      <c r="D27" s="60">
        <f>IF(COUNT(D22:D26)&lt;3,SUM(D22:D26),LARGE(D22:D26,1)+LARGE(D22:D26,2)+LARGE(D22:D26,3))</f>
        <v>44.7</v>
      </c>
      <c r="E27" s="60">
        <f>IF(COUNT(E22:E26)&lt;3,SUM(E22:E26),LARGE(E22:E26,1)+LARGE(E22:E26,2)+LARGE(E22:E26,3))</f>
        <v>43.2</v>
      </c>
      <c r="F27" s="60">
        <f>IF(COUNT(F22:F26)&lt;3,SUM(F22:F26),LARGE(F22:F26,1)+LARGE(F22:F26,2)+LARGE(F22:F26,3))</f>
        <v>44.6</v>
      </c>
      <c r="G27" s="60">
        <f>IF(COUNT(G22:G26)&lt;3,SUM(G22:G26),LARGE(G22:G26,1)+LARGE(G22:G26,2)+LARGE(G22:G26,3))</f>
        <v>43.7</v>
      </c>
      <c r="H27" s="59">
        <f t="shared" si="2"/>
        <v>176.2</v>
      </c>
      <c r="I27" s="16">
        <f>IF(H27=0,"",RANK(H27,($H$9,$H$18,$H$27,$H$36),0))</f>
        <v>1</v>
      </c>
      <c r="J27" s="3"/>
    </row>
    <row r="28" spans="1:10" ht="19.5" customHeight="1">
      <c r="A28" s="1"/>
      <c r="B28" s="9"/>
      <c r="C28" s="31"/>
      <c r="D28" s="9"/>
      <c r="E28" s="9"/>
      <c r="F28" s="9"/>
      <c r="G28" s="9"/>
      <c r="H28" s="9"/>
      <c r="I28" s="9"/>
      <c r="J28" s="3"/>
    </row>
    <row r="29" spans="1:10" ht="15.75" customHeight="1">
      <c r="A29" s="1"/>
      <c r="B29" s="4"/>
      <c r="C29" s="32"/>
      <c r="D29" s="5"/>
      <c r="E29" s="5"/>
      <c r="F29" s="5"/>
      <c r="G29" s="5"/>
      <c r="H29" s="5"/>
      <c r="I29" s="10"/>
      <c r="J29" s="3"/>
    </row>
    <row r="30" spans="1:10" ht="13.5" customHeight="1">
      <c r="A30" s="1"/>
      <c r="B30" s="15" t="s">
        <v>12</v>
      </c>
      <c r="C30" s="16" t="s">
        <v>0</v>
      </c>
      <c r="D30" s="17" t="s">
        <v>1</v>
      </c>
      <c r="E30" s="17" t="s">
        <v>2</v>
      </c>
      <c r="F30" s="17" t="s">
        <v>3</v>
      </c>
      <c r="G30" s="17" t="s">
        <v>4</v>
      </c>
      <c r="H30" s="18" t="s">
        <v>5</v>
      </c>
      <c r="I30" s="16" t="s">
        <v>6</v>
      </c>
      <c r="J30" s="3"/>
    </row>
    <row r="31" spans="1:10" ht="13.5" customHeight="1">
      <c r="A31" s="1"/>
      <c r="B31" s="7"/>
      <c r="C31" s="33"/>
      <c r="D31" s="8"/>
      <c r="E31" s="8"/>
      <c r="F31" s="8"/>
      <c r="G31" s="8"/>
      <c r="H31" s="19">
        <f aca="true" t="shared" si="3" ref="H31:H36">IF(COUNT(D31:G31)=0,"",SUM(D31:G31))</f>
      </c>
      <c r="I31" s="20">
        <f>IF(H31="","",RANK(H31,($H$4:$H$8,$H$13:$H$17,$H$22:$H$26,$H$31:$H$35),0))</f>
      </c>
      <c r="J31" s="3"/>
    </row>
    <row r="32" spans="1:10" ht="13.5" customHeight="1">
      <c r="A32" s="1"/>
      <c r="B32" s="7"/>
      <c r="C32" s="33"/>
      <c r="D32" s="8"/>
      <c r="E32" s="8"/>
      <c r="F32" s="8"/>
      <c r="G32" s="8"/>
      <c r="H32" s="19">
        <f t="shared" si="3"/>
      </c>
      <c r="I32" s="20">
        <f>IF(H32="","",RANK(H32,($H$4:$H$8,$H$13:$H$17,$H$22:$H$26,$H$31:$H$35),0))</f>
      </c>
      <c r="J32" s="3"/>
    </row>
    <row r="33" spans="1:10" ht="13.5" customHeight="1">
      <c r="A33" s="1"/>
      <c r="B33" s="7"/>
      <c r="C33" s="33"/>
      <c r="D33" s="8"/>
      <c r="E33" s="8"/>
      <c r="F33" s="8"/>
      <c r="G33" s="8"/>
      <c r="H33" s="19">
        <f t="shared" si="3"/>
      </c>
      <c r="I33" s="20">
        <f>IF(H33="","",RANK(H33,($H$4:$H$8,$H$13:$H$17,$H$22:$H$26,$H$31:$H$35),0))</f>
      </c>
      <c r="J33" s="3"/>
    </row>
    <row r="34" spans="1:10" ht="13.5" customHeight="1">
      <c r="A34" s="1"/>
      <c r="B34" s="7"/>
      <c r="C34" s="33"/>
      <c r="D34" s="8"/>
      <c r="E34" s="8"/>
      <c r="F34" s="8"/>
      <c r="G34" s="8"/>
      <c r="H34" s="19">
        <f t="shared" si="3"/>
      </c>
      <c r="I34" s="20">
        <f>IF(H34="","",RANK(H34,($H$4:$H$8,$H$13:$H$17,$H$22:$H$26,$H$31:$H$35),0))</f>
      </c>
      <c r="J34" s="3"/>
    </row>
    <row r="35" spans="1:10" ht="13.5" customHeight="1">
      <c r="A35" s="1"/>
      <c r="B35" s="7"/>
      <c r="C35" s="33"/>
      <c r="D35" s="8"/>
      <c r="E35" s="8"/>
      <c r="F35" s="8"/>
      <c r="G35" s="8"/>
      <c r="H35" s="19">
        <f t="shared" si="3"/>
      </c>
      <c r="I35" s="20">
        <f>IF(H35="","",RANK(H35,($H$4:$H$8,$H$13:$H$17,$H$22:$H$26,$H$31:$H$35),0))</f>
      </c>
      <c r="J35" s="3"/>
    </row>
    <row r="36" spans="1:10" ht="13.5" customHeight="1">
      <c r="A36" s="1"/>
      <c r="B36" s="15" t="s">
        <v>7</v>
      </c>
      <c r="C36" s="16"/>
      <c r="D36" s="60">
        <f>IF(COUNT(D31:D35)&lt;3,SUM(D31:D35),LARGE(D31:D35,1)+LARGE(D31:D35,2)+LARGE(D31:D35,3))</f>
        <v>0</v>
      </c>
      <c r="E36" s="60">
        <f>IF(COUNT(E31:E35)&lt;3,SUM(E31:E35),LARGE(E31:E35,1)+LARGE(E31:E35,2)+LARGE(E31:E35,3))</f>
        <v>0</v>
      </c>
      <c r="F36" s="60">
        <f>IF(COUNT(F31:F35)&lt;3,SUM(F31:F35),LARGE(F31:F35,1)+LARGE(F31:F35,2)+LARGE(F31:F35,3))</f>
        <v>0</v>
      </c>
      <c r="G36" s="60">
        <f>IF(COUNT(G31:G35)&lt;3,SUM(G31:G35),LARGE(G31:G35,1)+LARGE(G31:G35,2)+LARGE(G31:G35,3))</f>
        <v>0</v>
      </c>
      <c r="H36" s="59">
        <f t="shared" si="3"/>
        <v>0</v>
      </c>
      <c r="I36" s="16">
        <f>IF(H36=0,"",RANK(H36,($H$9,$H$18,$H$27,$H$36),0))</f>
      </c>
      <c r="J36" s="3"/>
    </row>
    <row r="37" spans="1:10" ht="19.5" customHeight="1">
      <c r="A37" s="1"/>
      <c r="B37" s="11"/>
      <c r="C37" s="11"/>
      <c r="D37" s="11"/>
      <c r="E37" s="11"/>
      <c r="F37" s="11"/>
      <c r="G37" s="11"/>
      <c r="H37" s="11"/>
      <c r="I37" s="11"/>
      <c r="J37" s="3"/>
    </row>
    <row r="38" spans="1:15" ht="19.5" customHeight="1">
      <c r="A38" s="1"/>
      <c r="B38" s="12" t="s">
        <v>9</v>
      </c>
      <c r="C38" s="12"/>
      <c r="D38" s="11"/>
      <c r="E38" s="11"/>
      <c r="F38" s="11"/>
      <c r="G38" s="11"/>
      <c r="H38" s="11"/>
      <c r="I38" s="11"/>
      <c r="J38" s="3"/>
      <c r="M38" s="28" t="s">
        <v>8</v>
      </c>
      <c r="N38" s="27"/>
      <c r="O38" s="27"/>
    </row>
    <row r="39" spans="1:15" ht="7.5" customHeight="1" thickBot="1">
      <c r="A39" s="1"/>
      <c r="B39" s="11"/>
      <c r="C39" s="11"/>
      <c r="D39" s="11"/>
      <c r="E39" s="11"/>
      <c r="F39" s="11"/>
      <c r="G39" s="11"/>
      <c r="H39" s="11"/>
      <c r="I39" s="11"/>
      <c r="J39" s="3"/>
      <c r="M39" s="27"/>
      <c r="N39" s="27"/>
      <c r="O39" s="27"/>
    </row>
    <row r="40" spans="1:14" ht="15.75" customHeight="1">
      <c r="A40" s="1"/>
      <c r="B40" s="42"/>
      <c r="C40" s="43"/>
      <c r="D40" s="43"/>
      <c r="E40" s="43"/>
      <c r="F40" s="43"/>
      <c r="G40" s="43"/>
      <c r="H40" s="44" t="s">
        <v>5</v>
      </c>
      <c r="I40" s="45" t="s">
        <v>6</v>
      </c>
      <c r="J40" s="3"/>
      <c r="L40" s="30"/>
      <c r="M40" s="29"/>
      <c r="N40" s="30"/>
    </row>
    <row r="41" spans="1:14" ht="18" customHeight="1">
      <c r="A41" s="1"/>
      <c r="B41" s="46" t="str">
        <f>IF(M46=0,"",M46)</f>
        <v>Emil-Dörle-Realschule Herbolzheim FR</v>
      </c>
      <c r="C41" s="47"/>
      <c r="D41" s="48"/>
      <c r="E41" s="48"/>
      <c r="F41" s="48"/>
      <c r="G41" s="49"/>
      <c r="H41" s="46">
        <f>IF(N46=0,"",ROUND(N46,2))</f>
        <v>176.2</v>
      </c>
      <c r="I41" s="50">
        <f>IF(N46=0,"",ROUND(L46,0))</f>
        <v>1</v>
      </c>
      <c r="J41" s="3"/>
      <c r="L41" s="36">
        <f>RANK(N41,N41:N44)+0.1</f>
        <v>2.1</v>
      </c>
      <c r="M41" s="13" t="str">
        <f>B2</f>
        <v>Parler Gymnasium Schwäbisch Gmünd</v>
      </c>
      <c r="N41" s="34">
        <f>H9</f>
        <v>169.15</v>
      </c>
    </row>
    <row r="42" spans="1:14" ht="18" customHeight="1">
      <c r="A42" s="1"/>
      <c r="B42" s="46" t="str">
        <f>IF(M47=0,"",M47)</f>
        <v>Parler Gymnasium Schwäbisch Gmünd</v>
      </c>
      <c r="C42" s="51"/>
      <c r="D42" s="52"/>
      <c r="E42" s="52"/>
      <c r="F42" s="52"/>
      <c r="G42" s="53"/>
      <c r="H42" s="46">
        <f>IF(N47=0,"",ROUND(N47,2))</f>
        <v>169.15</v>
      </c>
      <c r="I42" s="50">
        <f>IF(N47=0,"",ROUND(L47,0))</f>
        <v>2</v>
      </c>
      <c r="J42" s="3"/>
      <c r="L42" s="37">
        <f>RANK(N42,N41:N44)+0.2</f>
        <v>3.2</v>
      </c>
      <c r="M42" s="14" t="str">
        <f>B11</f>
        <v>Windeck-Gymnasium Bühl KA</v>
      </c>
      <c r="N42" s="35">
        <f>H18</f>
        <v>166.8</v>
      </c>
    </row>
    <row r="43" spans="1:14" ht="18" customHeight="1">
      <c r="A43" s="1"/>
      <c r="B43" s="46" t="str">
        <f>IF(M48=0,"",M48)</f>
        <v>Windeck-Gymnasium Bühl KA</v>
      </c>
      <c r="C43" s="51"/>
      <c r="D43" s="52"/>
      <c r="E43" s="52"/>
      <c r="F43" s="52"/>
      <c r="G43" s="53"/>
      <c r="H43" s="46">
        <f>IF(N48=0,"",ROUND(N48,2))</f>
        <v>166.8</v>
      </c>
      <c r="I43" s="50">
        <f>IF(N48=0,"",ROUND(L48,0))</f>
        <v>3</v>
      </c>
      <c r="J43" s="3"/>
      <c r="L43" s="37">
        <f>RANK(N43,N41:N44)+0.3</f>
        <v>1.3</v>
      </c>
      <c r="M43" s="14" t="str">
        <f>B20</f>
        <v>Emil-Dörle-Realschule Herbolzheim FR</v>
      </c>
      <c r="N43" s="35">
        <f>H27</f>
        <v>176.2</v>
      </c>
    </row>
    <row r="44" spans="1:14" ht="18" customHeight="1" thickBot="1">
      <c r="A44" s="1"/>
      <c r="B44" s="54">
        <f>IF(M49=0,"",M49)</f>
      </c>
      <c r="C44" s="55"/>
      <c r="D44" s="56"/>
      <c r="E44" s="56"/>
      <c r="F44" s="56"/>
      <c r="G44" s="57"/>
      <c r="H44" s="58">
        <f>IF(N49=0,"",ROUND(N49,2))</f>
      </c>
      <c r="I44" s="61">
        <f>IF(N49=0,"",ROUND(L49,0))</f>
      </c>
      <c r="J44" s="3"/>
      <c r="L44" s="38">
        <f>RANK(N44,N41:N44)+0.4</f>
        <v>4.4</v>
      </c>
      <c r="M44" s="14">
        <f>B29</f>
        <v>0</v>
      </c>
      <c r="N44" s="35">
        <f>H36</f>
        <v>0</v>
      </c>
    </row>
    <row r="45" spans="1:13" ht="19.5" customHeight="1">
      <c r="A45" s="1"/>
      <c r="B45" s="21"/>
      <c r="C45" s="22"/>
      <c r="D45" s="23"/>
      <c r="E45" s="23"/>
      <c r="F45" s="23"/>
      <c r="G45" s="23"/>
      <c r="H45" s="24"/>
      <c r="I45" s="25"/>
      <c r="J45" s="3"/>
      <c r="L45" s="40"/>
      <c r="M45" s="39" t="s">
        <v>11</v>
      </c>
    </row>
    <row r="46" spans="1:14" ht="12.75">
      <c r="A46" s="2"/>
      <c r="B46" s="26"/>
      <c r="C46" s="26"/>
      <c r="D46" s="26"/>
      <c r="E46" s="26"/>
      <c r="F46" s="26"/>
      <c r="G46" s="26"/>
      <c r="H46" s="26"/>
      <c r="I46" s="26"/>
      <c r="J46" s="2"/>
      <c r="L46" s="41">
        <f>SMALL($L$41:$L$44,1)</f>
        <v>1.3</v>
      </c>
      <c r="M46" t="str">
        <f>VLOOKUP(L46,$L$41:$N$44,2,FALSE)</f>
        <v>Emil-Dörle-Realschule Herbolzheim FR</v>
      </c>
      <c r="N46">
        <f>VLOOKUP(L46,$L$41:$N$44,3,FALSE)</f>
        <v>176.2</v>
      </c>
    </row>
    <row r="47" spans="2:14" ht="12.75">
      <c r="B47" s="27"/>
      <c r="C47" s="27"/>
      <c r="D47" s="27"/>
      <c r="E47" s="27"/>
      <c r="F47" s="27"/>
      <c r="G47" s="27"/>
      <c r="H47" s="27"/>
      <c r="I47" s="27"/>
      <c r="L47" s="41">
        <f>SMALL($L$41:$L$44,2)</f>
        <v>2.1</v>
      </c>
      <c r="M47" t="str">
        <f>VLOOKUP(L47,$L$41:$N$44,2,FALSE)</f>
        <v>Parler Gymnasium Schwäbisch Gmünd</v>
      </c>
      <c r="N47">
        <f>VLOOKUP(L47,$L$41:$N$44,3,FALSE)</f>
        <v>169.15</v>
      </c>
    </row>
    <row r="48" spans="12:14" ht="12.75">
      <c r="L48" s="41">
        <f>SMALL($L$41:$L$44,3)</f>
        <v>3.2</v>
      </c>
      <c r="M48" t="str">
        <f>VLOOKUP(L48,$L$41:$N$44,2,FALSE)</f>
        <v>Windeck-Gymnasium Bühl KA</v>
      </c>
      <c r="N48">
        <f>VLOOKUP(L48,$L$41:$N$44,3,FALSE)</f>
        <v>166.8</v>
      </c>
    </row>
    <row r="49" spans="12:14" ht="12.75">
      <c r="L49" s="41">
        <f>SMALL($L$41:$L$44,4)</f>
        <v>4.4</v>
      </c>
      <c r="M49">
        <f>VLOOKUP(L49,$L$41:$N$44,2,FALSE)</f>
        <v>0</v>
      </c>
      <c r="N49">
        <f>VLOOKUP(L49,$L$41:$N$44,3,FALSE)</f>
        <v>0</v>
      </c>
    </row>
  </sheetData>
  <sheetProtection sheet="1" objects="1" scenarios="1"/>
  <printOptions gridLines="1"/>
  <pageMargins left="0.8267716535433072" right="0.7874015748031497" top="1.968503937007874" bottom="0.3937007874015748" header="0.3937007874015748" footer="0.2755905511811024"/>
  <pageSetup horizontalDpi="300" verticalDpi="300" orientation="portrait" paperSize="9" r:id="rId1"/>
  <headerFooter alignWithMargins="0">
    <oddHeader>&amp;C&amp;"Arial,Fett"&amp;24JUGEND TRAINIERT FÜR OLYMPIA
Gerätturnen
&amp;14Landesfinale Baden-Württemberg 2011
Ort: Schwäbisch Gmünd   -   Datum: 23./24.02.2011  
Wettkampfklasse: &amp;A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6"/>
  </sheetPr>
  <dimension ref="A1:O49"/>
  <sheetViews>
    <sheetView view="pageLayout" workbookViewId="0" topLeftCell="A1">
      <selection activeCell="E8" sqref="E8"/>
    </sheetView>
  </sheetViews>
  <sheetFormatPr defaultColWidth="11.421875" defaultRowHeight="12.75"/>
  <cols>
    <col min="1" max="1" width="4.7109375" style="0" customWidth="1"/>
    <col min="2" max="2" width="27.7109375" style="0" customWidth="1"/>
    <col min="3" max="3" width="4.7109375" style="0" customWidth="1"/>
    <col min="4" max="7" width="6.7109375" style="0" customWidth="1"/>
    <col min="8" max="8" width="8.7109375" style="0" customWidth="1"/>
    <col min="9" max="10" width="5.7109375" style="0" customWidth="1"/>
    <col min="12" max="12" width="8.7109375" style="0" hidden="1" customWidth="1"/>
    <col min="13" max="13" width="60.7109375" style="0" hidden="1" customWidth="1"/>
    <col min="14" max="14" width="11.421875" style="0" hidden="1" customWidth="1"/>
  </cols>
  <sheetData>
    <row r="1" spans="1:10" ht="19.5" customHeight="1">
      <c r="A1" s="1"/>
      <c r="B1" s="1"/>
      <c r="C1" s="1"/>
      <c r="D1" s="1"/>
      <c r="E1" s="1"/>
      <c r="F1" s="1"/>
      <c r="G1" s="1"/>
      <c r="H1" s="1"/>
      <c r="I1" s="1"/>
      <c r="J1" s="3"/>
    </row>
    <row r="2" spans="1:10" ht="15.75" customHeight="1">
      <c r="A2" s="1"/>
      <c r="B2" s="4" t="s">
        <v>21</v>
      </c>
      <c r="C2" s="5"/>
      <c r="D2" s="5"/>
      <c r="E2" s="5"/>
      <c r="F2" s="5"/>
      <c r="G2" s="5"/>
      <c r="H2" s="5"/>
      <c r="I2" s="6"/>
      <c r="J2" s="3"/>
    </row>
    <row r="3" spans="1:10" ht="13.5" customHeight="1">
      <c r="A3" s="1"/>
      <c r="B3" s="15" t="s">
        <v>12</v>
      </c>
      <c r="C3" s="16" t="s">
        <v>0</v>
      </c>
      <c r="D3" s="17" t="s">
        <v>1</v>
      </c>
      <c r="E3" s="17" t="s">
        <v>2</v>
      </c>
      <c r="F3" s="17" t="s">
        <v>3</v>
      </c>
      <c r="G3" s="17" t="s">
        <v>4</v>
      </c>
      <c r="H3" s="18" t="s">
        <v>5</v>
      </c>
      <c r="I3" s="16" t="s">
        <v>6</v>
      </c>
      <c r="J3" s="3"/>
    </row>
    <row r="4" spans="1:10" ht="13.5" customHeight="1">
      <c r="A4" s="1"/>
      <c r="B4" s="7" t="s">
        <v>115</v>
      </c>
      <c r="C4" s="79">
        <v>96</v>
      </c>
      <c r="D4" s="8">
        <v>15.3</v>
      </c>
      <c r="E4" s="8">
        <v>15.35</v>
      </c>
      <c r="F4" s="8">
        <v>15.5</v>
      </c>
      <c r="G4" s="8">
        <v>15.2</v>
      </c>
      <c r="H4" s="19">
        <f aca="true" t="shared" si="0" ref="H4:H9">IF(COUNT(D4:G4)=0,"",SUM(D4:G4))</f>
        <v>61.35</v>
      </c>
      <c r="I4" s="20">
        <f>IF(H4="","",RANK(H4,($H$4:$H$8,$H$13:$H$17,$H$22:$H$26,$H$31:$H$35),0))</f>
        <v>3</v>
      </c>
      <c r="J4" s="3"/>
    </row>
    <row r="5" spans="1:10" ht="13.5" customHeight="1">
      <c r="A5" s="1"/>
      <c r="B5" s="7" t="s">
        <v>116</v>
      </c>
      <c r="C5" s="79">
        <v>96</v>
      </c>
      <c r="D5" s="8">
        <v>14.65</v>
      </c>
      <c r="E5" s="8">
        <v>15.35</v>
      </c>
      <c r="F5" s="8">
        <v>14.8</v>
      </c>
      <c r="G5" s="8">
        <v>15.15</v>
      </c>
      <c r="H5" s="19">
        <f t="shared" si="0"/>
        <v>59.95</v>
      </c>
      <c r="I5" s="20">
        <f>IF(H5="","",RANK(H5,($H$4:$H$8,$H$13:$H$17,$H$22:$H$26,$H$31:$H$35),0))</f>
        <v>6</v>
      </c>
      <c r="J5" s="3"/>
    </row>
    <row r="6" spans="1:10" ht="13.5" customHeight="1">
      <c r="A6" s="1"/>
      <c r="B6" s="7" t="s">
        <v>22</v>
      </c>
      <c r="C6" s="79">
        <v>98</v>
      </c>
      <c r="D6" s="8">
        <v>15.05</v>
      </c>
      <c r="E6" s="8">
        <v>15.25</v>
      </c>
      <c r="F6" s="8">
        <v>15.4</v>
      </c>
      <c r="G6" s="8">
        <v>15.3</v>
      </c>
      <c r="H6" s="19">
        <f t="shared" si="0"/>
        <v>61</v>
      </c>
      <c r="I6" s="20">
        <f>IF(H6="","",RANK(H6,($H$4:$H$8,$H$13:$H$17,$H$22:$H$26,$H$31:$H$35),0))</f>
        <v>5</v>
      </c>
      <c r="J6" s="3"/>
    </row>
    <row r="7" spans="1:10" ht="13.5" customHeight="1">
      <c r="A7" s="1"/>
      <c r="B7" s="7" t="s">
        <v>117</v>
      </c>
      <c r="C7" s="80">
        <v>0</v>
      </c>
      <c r="D7" s="8">
        <v>13.75</v>
      </c>
      <c r="E7" s="8">
        <v>13.9</v>
      </c>
      <c r="F7" s="8">
        <v>14.4</v>
      </c>
      <c r="G7" s="8">
        <v>13.75</v>
      </c>
      <c r="H7" s="19">
        <f t="shared" si="0"/>
        <v>55.8</v>
      </c>
      <c r="I7" s="20">
        <f>IF(H7="","",RANK(H7,($H$4:$H$8,$H$13:$H$17,$H$22:$H$26,$H$31:$H$35),0))</f>
        <v>15</v>
      </c>
      <c r="J7" s="3"/>
    </row>
    <row r="8" spans="1:10" ht="13.5" customHeight="1">
      <c r="A8" s="1"/>
      <c r="B8" s="7"/>
      <c r="C8" s="80"/>
      <c r="D8" s="8"/>
      <c r="E8" s="8"/>
      <c r="F8" s="8"/>
      <c r="G8" s="8"/>
      <c r="H8" s="19">
        <f t="shared" si="0"/>
      </c>
      <c r="I8" s="20">
        <f>IF(H8="","",RANK(H8,($H$4:$H$8,$H$13:$H$17,$H$22:$H$26,$H$31:$H$35),0))</f>
      </c>
      <c r="J8" s="3"/>
    </row>
    <row r="9" spans="1:10" ht="13.5" customHeight="1">
      <c r="A9" s="1"/>
      <c r="B9" s="15" t="s">
        <v>7</v>
      </c>
      <c r="C9" s="78"/>
      <c r="D9" s="60">
        <f>IF(COUNT(D4:D8)&lt;3,SUM(D4:D8),LARGE(D4:D8,1)+LARGE(D4:D8,2)+LARGE(D4:D8,3))</f>
        <v>45</v>
      </c>
      <c r="E9" s="60">
        <f>IF(COUNT(E4:E8)&lt;3,SUM(E4:E8),LARGE(E4:E8,1)+LARGE(E4:E8,2)+LARGE(E4:E8,3))</f>
        <v>45.95</v>
      </c>
      <c r="F9" s="60">
        <f>IF(COUNT(F4:F8)&lt;3,SUM(F4:F8),LARGE(F4:F8,1)+LARGE(F4:F8,2)+LARGE(F4:F8,3))</f>
        <v>45.7</v>
      </c>
      <c r="G9" s="60">
        <f>IF(COUNT(G4:G8)&lt;3,SUM(G4:G8),LARGE(G4:G8,1)+LARGE(G4:G8,2)+LARGE(G4:G8,3))</f>
        <v>45.65</v>
      </c>
      <c r="H9" s="59">
        <f t="shared" si="0"/>
        <v>182.3</v>
      </c>
      <c r="I9" s="16">
        <f>IF(H9=0,"",RANK(H9,($H$9,$H$18,$H$27,$H$36),0))</f>
        <v>2</v>
      </c>
      <c r="J9" s="3"/>
    </row>
    <row r="10" spans="1:10" ht="19.5" customHeight="1">
      <c r="A10" s="1"/>
      <c r="B10" s="9"/>
      <c r="C10" s="31"/>
      <c r="D10" s="9"/>
      <c r="E10" s="9"/>
      <c r="F10" s="9"/>
      <c r="G10" s="9"/>
      <c r="H10" s="9"/>
      <c r="I10" s="9"/>
      <c r="J10" s="3"/>
    </row>
    <row r="11" spans="1:10" ht="15.75" customHeight="1">
      <c r="A11" s="1"/>
      <c r="B11" s="4" t="s">
        <v>192</v>
      </c>
      <c r="C11" s="32"/>
      <c r="D11" s="5"/>
      <c r="E11" s="5"/>
      <c r="F11" s="5"/>
      <c r="G11" s="5"/>
      <c r="H11" s="5"/>
      <c r="I11" s="6"/>
      <c r="J11" s="3"/>
    </row>
    <row r="12" spans="1:10" ht="13.5" customHeight="1">
      <c r="A12" s="1"/>
      <c r="B12" s="15" t="s">
        <v>12</v>
      </c>
      <c r="C12" s="16" t="s">
        <v>0</v>
      </c>
      <c r="D12" s="17" t="s">
        <v>1</v>
      </c>
      <c r="E12" s="17" t="s">
        <v>2</v>
      </c>
      <c r="F12" s="17" t="s">
        <v>3</v>
      </c>
      <c r="G12" s="17" t="s">
        <v>4</v>
      </c>
      <c r="H12" s="18" t="s">
        <v>5</v>
      </c>
      <c r="I12" s="16" t="s">
        <v>6</v>
      </c>
      <c r="J12" s="3"/>
    </row>
    <row r="13" spans="1:10" ht="13.5" customHeight="1">
      <c r="A13" s="1"/>
      <c r="B13" s="63" t="s">
        <v>193</v>
      </c>
      <c r="C13" s="33">
        <v>99</v>
      </c>
      <c r="D13" s="8">
        <v>14.75</v>
      </c>
      <c r="E13" s="8">
        <v>14.95</v>
      </c>
      <c r="F13" s="8">
        <v>14.8</v>
      </c>
      <c r="G13" s="8">
        <v>14.9</v>
      </c>
      <c r="H13" s="19">
        <f aca="true" t="shared" si="1" ref="H13:H18">IF(COUNT(D13:G13)=0,"",SUM(D13:G13))</f>
        <v>59.4</v>
      </c>
      <c r="I13" s="20">
        <f>IF(H13="","",RANK(H13,($H$4:$H$8,$H$13:$H$17,$H$22:$H$26,$H$31:$H$35),0))</f>
        <v>7</v>
      </c>
      <c r="J13" s="3"/>
    </row>
    <row r="14" spans="1:10" ht="13.5" customHeight="1">
      <c r="A14" s="1"/>
      <c r="B14" s="7" t="s">
        <v>194</v>
      </c>
      <c r="C14" s="33">
        <v>0</v>
      </c>
      <c r="D14" s="8">
        <v>14.5</v>
      </c>
      <c r="E14" s="8">
        <v>14.8</v>
      </c>
      <c r="F14" s="8">
        <v>14.3</v>
      </c>
      <c r="G14" s="8">
        <v>15</v>
      </c>
      <c r="H14" s="19">
        <f t="shared" si="1"/>
        <v>58.6</v>
      </c>
      <c r="I14" s="20">
        <f>IF(H14="","",RANK(H14,($H$4:$H$8,$H$13:$H$17,$H$22:$H$26,$H$31:$H$35),0))</f>
        <v>9</v>
      </c>
      <c r="J14" s="3"/>
    </row>
    <row r="15" spans="1:10" ht="13.5" customHeight="1">
      <c r="A15" s="1"/>
      <c r="B15" s="7" t="s">
        <v>195</v>
      </c>
      <c r="C15" s="33">
        <v>99</v>
      </c>
      <c r="D15" s="8">
        <v>14.7</v>
      </c>
      <c r="E15" s="8">
        <v>15.4</v>
      </c>
      <c r="F15" s="8">
        <v>15.6</v>
      </c>
      <c r="G15" s="8">
        <v>15.4</v>
      </c>
      <c r="H15" s="19">
        <f t="shared" si="1"/>
        <v>61.1</v>
      </c>
      <c r="I15" s="20">
        <f>IF(H15="","",RANK(H15,($H$4:$H$8,$H$13:$H$17,$H$22:$H$26,$H$31:$H$35),0))</f>
        <v>4</v>
      </c>
      <c r="J15" s="3"/>
    </row>
    <row r="16" spans="1:10" ht="13.5" customHeight="1">
      <c r="A16" s="1"/>
      <c r="B16" s="64" t="s">
        <v>196</v>
      </c>
      <c r="C16" s="33">
        <v>97</v>
      </c>
      <c r="D16" s="8">
        <v>15.7</v>
      </c>
      <c r="E16" s="8">
        <v>15.3</v>
      </c>
      <c r="F16" s="8">
        <v>15.8</v>
      </c>
      <c r="G16" s="8">
        <v>15.3</v>
      </c>
      <c r="H16" s="19">
        <f t="shared" si="1"/>
        <v>62.1</v>
      </c>
      <c r="I16" s="20">
        <f>IF(H16="","",RANK(H16,($H$4:$H$8,$H$13:$H$17,$H$22:$H$26,$H$31:$H$35),0))</f>
        <v>2</v>
      </c>
      <c r="J16" s="3"/>
    </row>
    <row r="17" spans="1:10" ht="13.5" customHeight="1">
      <c r="A17" s="1"/>
      <c r="B17" s="7" t="s">
        <v>197</v>
      </c>
      <c r="C17" s="33">
        <v>96</v>
      </c>
      <c r="D17" s="8">
        <v>15.8</v>
      </c>
      <c r="E17" s="8">
        <v>15.55</v>
      </c>
      <c r="F17" s="8">
        <v>16</v>
      </c>
      <c r="G17" s="8">
        <v>15.9</v>
      </c>
      <c r="H17" s="19">
        <f t="shared" si="1"/>
        <v>63.25</v>
      </c>
      <c r="I17" s="20">
        <f>IF(H17="","",RANK(H17,($H$4:$H$8,$H$13:$H$17,$H$22:$H$26,$H$31:$H$35),0))</f>
        <v>1</v>
      </c>
      <c r="J17" s="3"/>
    </row>
    <row r="18" spans="1:10" ht="13.5" customHeight="1">
      <c r="A18" s="1"/>
      <c r="B18" s="15" t="s">
        <v>7</v>
      </c>
      <c r="C18" s="16"/>
      <c r="D18" s="60">
        <f>IF(COUNT(D13:D17)&lt;3,SUM(D13:D17),LARGE(D13:D17,1)+LARGE(D13:D17,2)+LARGE(D13:D17,3))</f>
        <v>46.25</v>
      </c>
      <c r="E18" s="60">
        <f>IF(COUNT(E13:E17)&lt;3,SUM(E13:E17),LARGE(E13:E17,1)+LARGE(E13:E17,2)+LARGE(E13:E17,3))</f>
        <v>46.25</v>
      </c>
      <c r="F18" s="60">
        <f>IF(COUNT(F13:F17)&lt;3,SUM(F13:F17),LARGE(F13:F17,1)+LARGE(F13:F17,2)+LARGE(F13:F17,3))</f>
        <v>47.4</v>
      </c>
      <c r="G18" s="60">
        <f>IF(COUNT(G13:G17)&lt;3,SUM(G13:G17),LARGE(G13:G17,1)+LARGE(G13:G17,2)+LARGE(G13:G17,3))</f>
        <v>46.6</v>
      </c>
      <c r="H18" s="59">
        <f t="shared" si="1"/>
        <v>186.5</v>
      </c>
      <c r="I18" s="16">
        <f>IF(H18=0,"",RANK(H18,($H$9,$H$18,$H$27,$H$36),0))</f>
        <v>1</v>
      </c>
      <c r="J18" s="3"/>
    </row>
    <row r="19" spans="1:10" ht="19.5" customHeight="1">
      <c r="A19" s="1"/>
      <c r="B19" s="9"/>
      <c r="C19" s="31"/>
      <c r="D19" s="9"/>
      <c r="E19" s="9"/>
      <c r="F19" s="9"/>
      <c r="G19" s="9"/>
      <c r="H19" s="9"/>
      <c r="I19" s="9"/>
      <c r="J19" s="3"/>
    </row>
    <row r="20" spans="1:10" ht="15.75" customHeight="1">
      <c r="A20" s="1"/>
      <c r="B20" s="4" t="s">
        <v>158</v>
      </c>
      <c r="C20" s="32"/>
      <c r="D20" s="5"/>
      <c r="E20" s="5"/>
      <c r="F20" s="5"/>
      <c r="G20" s="5"/>
      <c r="H20" s="5"/>
      <c r="I20" s="6"/>
      <c r="J20" s="3"/>
    </row>
    <row r="21" spans="1:10" ht="13.5" customHeight="1">
      <c r="A21" s="1"/>
      <c r="B21" s="15" t="s">
        <v>12</v>
      </c>
      <c r="C21" s="16" t="s">
        <v>0</v>
      </c>
      <c r="D21" s="17" t="s">
        <v>1</v>
      </c>
      <c r="E21" s="17" t="s">
        <v>2</v>
      </c>
      <c r="F21" s="17" t="s">
        <v>3</v>
      </c>
      <c r="G21" s="17" t="s">
        <v>4</v>
      </c>
      <c r="H21" s="18" t="s">
        <v>5</v>
      </c>
      <c r="I21" s="16" t="s">
        <v>6</v>
      </c>
      <c r="J21" s="3"/>
    </row>
    <row r="22" spans="1:10" ht="13.5" customHeight="1">
      <c r="A22" s="1"/>
      <c r="B22" s="7" t="s">
        <v>159</v>
      </c>
      <c r="C22" s="33">
        <v>0</v>
      </c>
      <c r="D22" s="8">
        <v>13.85</v>
      </c>
      <c r="E22" s="8">
        <v>14</v>
      </c>
      <c r="F22" s="8">
        <v>13.6</v>
      </c>
      <c r="G22" s="8">
        <v>11.8</v>
      </c>
      <c r="H22" s="19">
        <f aca="true" t="shared" si="2" ref="H22:H27">IF(COUNT(D22:G22)=0,"",SUM(D22:G22))</f>
        <v>53.25</v>
      </c>
      <c r="I22" s="20">
        <f>IF(H22="","",RANK(H22,($H$4:$H$8,$H$13:$H$17,$H$22:$H$26,$H$31:$H$35),0))</f>
        <v>18</v>
      </c>
      <c r="J22" s="3"/>
    </row>
    <row r="23" spans="1:10" ht="13.5" customHeight="1">
      <c r="A23" s="1"/>
      <c r="B23" s="7" t="s">
        <v>160</v>
      </c>
      <c r="C23" s="33">
        <v>98</v>
      </c>
      <c r="D23" s="8">
        <v>13.8</v>
      </c>
      <c r="E23" s="8">
        <v>13.85</v>
      </c>
      <c r="F23" s="8">
        <v>13.6</v>
      </c>
      <c r="G23" s="8">
        <v>14</v>
      </c>
      <c r="H23" s="19">
        <f t="shared" si="2"/>
        <v>55.25</v>
      </c>
      <c r="I23" s="20">
        <f>IF(H23="","",RANK(H23,($H$4:$H$8,$H$13:$H$17,$H$22:$H$26,$H$31:$H$35),0))</f>
        <v>17</v>
      </c>
      <c r="J23" s="3"/>
    </row>
    <row r="24" spans="1:10" ht="13.5" customHeight="1">
      <c r="A24" s="1"/>
      <c r="B24" s="7" t="s">
        <v>161</v>
      </c>
      <c r="C24" s="33">
        <v>96</v>
      </c>
      <c r="D24" s="8">
        <v>14.3</v>
      </c>
      <c r="E24" s="8">
        <v>14.55</v>
      </c>
      <c r="F24" s="8">
        <v>14.9</v>
      </c>
      <c r="G24" s="8">
        <v>13.55</v>
      </c>
      <c r="H24" s="19">
        <f t="shared" si="2"/>
        <v>57.3</v>
      </c>
      <c r="I24" s="20">
        <f>IF(H24="","",RANK(H24,($H$4:$H$8,$H$13:$H$17,$H$22:$H$26,$H$31:$H$35),0))</f>
        <v>11</v>
      </c>
      <c r="J24" s="3"/>
    </row>
    <row r="25" spans="1:10" ht="13.5" customHeight="1">
      <c r="A25" s="1"/>
      <c r="B25" s="7" t="s">
        <v>162</v>
      </c>
      <c r="C25" s="33">
        <v>96</v>
      </c>
      <c r="D25" s="8">
        <v>12.6</v>
      </c>
      <c r="E25" s="8">
        <v>14.75</v>
      </c>
      <c r="F25" s="8">
        <v>15.3</v>
      </c>
      <c r="G25" s="8">
        <v>14.25</v>
      </c>
      <c r="H25" s="19">
        <f t="shared" si="2"/>
        <v>56.9</v>
      </c>
      <c r="I25" s="20">
        <f>IF(H25="","",RANK(H25,($H$4:$H$8,$H$13:$H$17,$H$22:$H$26,$H$31:$H$35),0))</f>
        <v>13</v>
      </c>
      <c r="J25" s="3"/>
    </row>
    <row r="26" spans="1:10" ht="13.5" customHeight="1">
      <c r="A26" s="1"/>
      <c r="B26" s="7" t="s">
        <v>163</v>
      </c>
      <c r="C26" s="33">
        <v>97</v>
      </c>
      <c r="D26" s="8">
        <v>13.3</v>
      </c>
      <c r="E26" s="8">
        <v>15</v>
      </c>
      <c r="F26" s="8">
        <v>14.6</v>
      </c>
      <c r="G26" s="8">
        <v>14.3</v>
      </c>
      <c r="H26" s="19">
        <f t="shared" si="2"/>
        <v>57.2</v>
      </c>
      <c r="I26" s="20">
        <f>IF(H26="","",RANK(H26,($H$4:$H$8,$H$13:$H$17,$H$22:$H$26,$H$31:$H$35),0))</f>
        <v>12</v>
      </c>
      <c r="J26" s="3"/>
    </row>
    <row r="27" spans="1:10" ht="13.5" customHeight="1">
      <c r="A27" s="1"/>
      <c r="B27" s="15" t="s">
        <v>7</v>
      </c>
      <c r="C27" s="16"/>
      <c r="D27" s="60">
        <f>IF(COUNT(D22:D26)&lt;3,SUM(D22:D26),LARGE(D22:D26,1)+LARGE(D22:D26,2)+LARGE(D22:D26,3))</f>
        <v>41.95</v>
      </c>
      <c r="E27" s="60">
        <f>IF(COUNT(E22:E26)&lt;3,SUM(E22:E26),LARGE(E22:E26,1)+LARGE(E22:E26,2)+LARGE(E22:E26,3))</f>
        <v>44.3</v>
      </c>
      <c r="F27" s="60">
        <f>IF(COUNT(F22:F26)&lt;3,SUM(F22:F26),LARGE(F22:F26,1)+LARGE(F22:F26,2)+LARGE(F22:F26,3))</f>
        <v>44.8</v>
      </c>
      <c r="G27" s="60">
        <f>IF(COUNT(G22:G26)&lt;3,SUM(G22:G26),LARGE(G22:G26,1)+LARGE(G22:G26,2)+LARGE(G22:G26,3))</f>
        <v>42.55</v>
      </c>
      <c r="H27" s="59">
        <f t="shared" si="2"/>
        <v>173.6</v>
      </c>
      <c r="I27" s="16">
        <f>IF(H27=0,"",RANK(H27,($H$9,$H$18,$H$27,$H$36),0))</f>
        <v>3</v>
      </c>
      <c r="J27" s="3"/>
    </row>
    <row r="28" spans="1:10" ht="19.5" customHeight="1">
      <c r="A28" s="1"/>
      <c r="B28" s="9"/>
      <c r="C28" s="31"/>
      <c r="D28" s="9"/>
      <c r="E28" s="9"/>
      <c r="F28" s="9"/>
      <c r="G28" s="9"/>
      <c r="H28" s="9"/>
      <c r="I28" s="9"/>
      <c r="J28" s="3"/>
    </row>
    <row r="29" spans="1:10" ht="15.75" customHeight="1">
      <c r="A29" s="1"/>
      <c r="B29" s="4" t="s">
        <v>144</v>
      </c>
      <c r="C29" s="32"/>
      <c r="D29" s="5"/>
      <c r="E29" s="5"/>
      <c r="F29" s="5"/>
      <c r="G29" s="5"/>
      <c r="H29" s="5"/>
      <c r="I29" s="10"/>
      <c r="J29" s="3"/>
    </row>
    <row r="30" spans="1:10" ht="13.5" customHeight="1">
      <c r="A30" s="1"/>
      <c r="B30" s="15" t="s">
        <v>12</v>
      </c>
      <c r="C30" s="16" t="s">
        <v>0</v>
      </c>
      <c r="D30" s="17" t="s">
        <v>1</v>
      </c>
      <c r="E30" s="17" t="s">
        <v>2</v>
      </c>
      <c r="F30" s="17" t="s">
        <v>3</v>
      </c>
      <c r="G30" s="17" t="s">
        <v>4</v>
      </c>
      <c r="H30" s="18" t="s">
        <v>5</v>
      </c>
      <c r="I30" s="16" t="s">
        <v>6</v>
      </c>
      <c r="J30" s="3"/>
    </row>
    <row r="31" spans="1:10" ht="13.5" customHeight="1">
      <c r="A31" s="1"/>
      <c r="B31" s="7" t="s">
        <v>145</v>
      </c>
      <c r="C31" s="33">
        <v>98</v>
      </c>
      <c r="D31" s="8">
        <v>11.95</v>
      </c>
      <c r="E31" s="8">
        <v>14</v>
      </c>
      <c r="F31" s="8">
        <v>13.2</v>
      </c>
      <c r="G31" s="8">
        <v>12.1</v>
      </c>
      <c r="H31" s="19">
        <f aca="true" t="shared" si="3" ref="H31:H36">IF(COUNT(D31:G31)=0,"",SUM(D31:G31))</f>
        <v>51.25</v>
      </c>
      <c r="I31" s="20">
        <f>IF(H31="","",RANK(H31,($H$4:$H$8,$H$13:$H$17,$H$22:$H$26,$H$31:$H$35),0))</f>
        <v>19</v>
      </c>
      <c r="J31" s="3"/>
    </row>
    <row r="32" spans="1:10" ht="13.5" customHeight="1">
      <c r="A32" s="1"/>
      <c r="B32" s="7" t="s">
        <v>146</v>
      </c>
      <c r="C32" s="33">
        <v>97</v>
      </c>
      <c r="D32" s="8">
        <v>13.4</v>
      </c>
      <c r="E32" s="8">
        <v>14.6</v>
      </c>
      <c r="F32" s="8">
        <v>13.9</v>
      </c>
      <c r="G32" s="8">
        <v>13.9</v>
      </c>
      <c r="H32" s="19">
        <f t="shared" si="3"/>
        <v>55.8</v>
      </c>
      <c r="I32" s="20">
        <f>IF(H32="","",RANK(H32,($H$4:$H$8,$H$13:$H$17,$H$22:$H$26,$H$31:$H$35),0))</f>
        <v>15</v>
      </c>
      <c r="J32" s="3"/>
    </row>
    <row r="33" spans="1:10" ht="13.5" customHeight="1">
      <c r="A33" s="1"/>
      <c r="B33" s="7" t="s">
        <v>147</v>
      </c>
      <c r="C33" s="33">
        <v>97</v>
      </c>
      <c r="D33" s="8">
        <v>13.3</v>
      </c>
      <c r="E33" s="8">
        <v>14.95</v>
      </c>
      <c r="F33" s="8">
        <v>14.7</v>
      </c>
      <c r="G33" s="8">
        <v>13.55</v>
      </c>
      <c r="H33" s="19">
        <f t="shared" si="3"/>
        <v>56.5</v>
      </c>
      <c r="I33" s="20">
        <f>IF(H33="","",RANK(H33,($H$4:$H$8,$H$13:$H$17,$H$22:$H$26,$H$31:$H$35),0))</f>
        <v>14</v>
      </c>
      <c r="J33" s="3"/>
    </row>
    <row r="34" spans="1:10" ht="13.5" customHeight="1">
      <c r="A34" s="1"/>
      <c r="B34" s="7" t="s">
        <v>148</v>
      </c>
      <c r="C34" s="33">
        <v>97</v>
      </c>
      <c r="D34" s="8">
        <v>13.75</v>
      </c>
      <c r="E34" s="8">
        <v>14.9</v>
      </c>
      <c r="F34" s="8">
        <v>14.2</v>
      </c>
      <c r="G34" s="8">
        <v>14.6</v>
      </c>
      <c r="H34" s="19">
        <f t="shared" si="3"/>
        <v>57.45</v>
      </c>
      <c r="I34" s="20">
        <f>IF(H34="","",RANK(H34,($H$4:$H$8,$H$13:$H$17,$H$22:$H$26,$H$31:$H$35),0))</f>
        <v>10</v>
      </c>
      <c r="J34" s="3"/>
    </row>
    <row r="35" spans="1:10" ht="13.5" customHeight="1">
      <c r="A35" s="1"/>
      <c r="B35" s="7" t="s">
        <v>149</v>
      </c>
      <c r="C35" s="33">
        <v>96</v>
      </c>
      <c r="D35" s="8">
        <v>13.95</v>
      </c>
      <c r="E35" s="8">
        <v>15.05</v>
      </c>
      <c r="F35" s="8">
        <v>14.8</v>
      </c>
      <c r="G35" s="8">
        <v>14.85</v>
      </c>
      <c r="H35" s="19">
        <f t="shared" si="3"/>
        <v>58.65</v>
      </c>
      <c r="I35" s="20">
        <f>IF(H35="","",RANK(H35,($H$4:$H$8,$H$13:$H$17,$H$22:$H$26,$H$31:$H$35),0))</f>
        <v>8</v>
      </c>
      <c r="J35" s="3"/>
    </row>
    <row r="36" spans="1:10" ht="13.5" customHeight="1">
      <c r="A36" s="1"/>
      <c r="B36" s="15" t="s">
        <v>7</v>
      </c>
      <c r="C36" s="16"/>
      <c r="D36" s="60">
        <f>IF(COUNT(D31:D35)&lt;3,SUM(D31:D35),LARGE(D31:D35,1)+LARGE(D31:D35,2)+LARGE(D31:D35,3))</f>
        <v>41.1</v>
      </c>
      <c r="E36" s="60">
        <f>IF(COUNT(E31:E35)&lt;3,SUM(E31:E35),LARGE(E31:E35,1)+LARGE(E31:E35,2)+LARGE(E31:E35,3))</f>
        <v>44.9</v>
      </c>
      <c r="F36" s="60">
        <f>IF(COUNT(F31:F35)&lt;3,SUM(F31:F35),LARGE(F31:F35,1)+LARGE(F31:F35,2)+LARGE(F31:F35,3))</f>
        <v>43.7</v>
      </c>
      <c r="G36" s="60">
        <f>IF(COUNT(G31:G35)&lt;3,SUM(G31:G35),LARGE(G31:G35,1)+LARGE(G31:G35,2)+LARGE(G31:G35,3))</f>
        <v>43.35</v>
      </c>
      <c r="H36" s="59">
        <f t="shared" si="3"/>
        <v>173.05</v>
      </c>
      <c r="I36" s="16">
        <f>IF(H36=0,"",RANK(H36,($H$9,$H$18,$H$27,$H$36),0))</f>
        <v>4</v>
      </c>
      <c r="J36" s="3"/>
    </row>
    <row r="37" spans="1:10" ht="19.5" customHeight="1">
      <c r="A37" s="1"/>
      <c r="B37" s="11"/>
      <c r="C37" s="11"/>
      <c r="D37" s="11"/>
      <c r="E37" s="11"/>
      <c r="F37" s="11"/>
      <c r="G37" s="11"/>
      <c r="H37" s="11"/>
      <c r="I37" s="11"/>
      <c r="J37" s="3"/>
    </row>
    <row r="38" spans="1:15" ht="19.5" customHeight="1">
      <c r="A38" s="1"/>
      <c r="B38" s="12" t="s">
        <v>14</v>
      </c>
      <c r="C38" s="12"/>
      <c r="D38" s="11"/>
      <c r="E38" s="11"/>
      <c r="F38" s="11"/>
      <c r="G38" s="11"/>
      <c r="H38" s="11"/>
      <c r="I38" s="11"/>
      <c r="J38" s="3"/>
      <c r="M38" s="28" t="s">
        <v>8</v>
      </c>
      <c r="N38" s="27"/>
      <c r="O38" s="27"/>
    </row>
    <row r="39" spans="1:15" ht="7.5" customHeight="1" thickBot="1">
      <c r="A39" s="1"/>
      <c r="B39" s="11"/>
      <c r="C39" s="11"/>
      <c r="D39" s="11"/>
      <c r="E39" s="11"/>
      <c r="F39" s="11"/>
      <c r="G39" s="11"/>
      <c r="H39" s="11"/>
      <c r="I39" s="11"/>
      <c r="J39" s="3"/>
      <c r="M39" s="27"/>
      <c r="N39" s="27"/>
      <c r="O39" s="27"/>
    </row>
    <row r="40" spans="1:14" ht="15.75" customHeight="1">
      <c r="A40" s="1"/>
      <c r="B40" s="42"/>
      <c r="C40" s="43"/>
      <c r="D40" s="43"/>
      <c r="E40" s="43"/>
      <c r="F40" s="43"/>
      <c r="G40" s="43"/>
      <c r="H40" s="84" t="s">
        <v>5</v>
      </c>
      <c r="I40" s="81" t="s">
        <v>6</v>
      </c>
      <c r="J40" s="3"/>
      <c r="L40" s="30"/>
      <c r="M40" s="29"/>
      <c r="N40" s="30"/>
    </row>
    <row r="41" spans="1:14" ht="18" customHeight="1">
      <c r="A41" s="1"/>
      <c r="B41" s="46" t="str">
        <f>IF(M46=0,"",M46)</f>
        <v>Wilhelm-Ganzhorn-Realschule Straubenhardt KA</v>
      </c>
      <c r="C41" s="47"/>
      <c r="D41" s="48"/>
      <c r="E41" s="48"/>
      <c r="F41" s="48"/>
      <c r="G41" s="48"/>
      <c r="H41" s="85">
        <f>IF(N46=0,"",ROUND(N46,2))</f>
        <v>186.5</v>
      </c>
      <c r="I41" s="82">
        <f>IF(N46=0,"",ROUND(L46,0))</f>
        <v>1</v>
      </c>
      <c r="J41" s="3"/>
      <c r="L41" s="36">
        <f>RANK(N41,N41:N44)+0.1</f>
        <v>2.1</v>
      </c>
      <c r="M41" s="13" t="str">
        <f>B2</f>
        <v>Hohenlohe-Gymnasium Öhringen ST</v>
      </c>
      <c r="N41" s="34">
        <f>H9</f>
        <v>182.3</v>
      </c>
    </row>
    <row r="42" spans="1:14" ht="18" customHeight="1">
      <c r="A42" s="1"/>
      <c r="B42" s="46" t="str">
        <f>IF(M47=0,"",M47)</f>
        <v>Hohenlohe-Gymnasium Öhringen ST</v>
      </c>
      <c r="C42" s="51"/>
      <c r="D42" s="52"/>
      <c r="E42" s="52"/>
      <c r="F42" s="52"/>
      <c r="G42" s="52"/>
      <c r="H42" s="85">
        <f>IF(N47=0,"",ROUND(N47,2))</f>
        <v>182.3</v>
      </c>
      <c r="I42" s="82">
        <f>IF(N47=0,"",ROUND(L47,0))</f>
        <v>2</v>
      </c>
      <c r="J42" s="3"/>
      <c r="L42" s="37">
        <f>RANK(N42,N41:N44)+0.2</f>
        <v>1.2</v>
      </c>
      <c r="M42" s="14" t="str">
        <f>B11</f>
        <v>Wilhelm-Ganzhorn-Realschule Straubenhardt KA</v>
      </c>
      <c r="N42" s="35">
        <f>H18</f>
        <v>186.5</v>
      </c>
    </row>
    <row r="43" spans="1:14" ht="18" customHeight="1">
      <c r="A43" s="1"/>
      <c r="B43" s="46" t="str">
        <f>IF(M48=0,"",M48)</f>
        <v>Marta-Schanzenbach-Gymnasium Gengenbach FR</v>
      </c>
      <c r="C43" s="51"/>
      <c r="D43" s="52"/>
      <c r="E43" s="52"/>
      <c r="F43" s="52"/>
      <c r="G43" s="52"/>
      <c r="H43" s="85">
        <f>IF(N48=0,"",ROUND(N48,2))</f>
        <v>173.6</v>
      </c>
      <c r="I43" s="82">
        <f>IF(N48=0,"",ROUND(L48,0))</f>
        <v>3</v>
      </c>
      <c r="J43" s="3"/>
      <c r="L43" s="37">
        <f>RANK(N43,N41:N44)+0.3</f>
        <v>3.3</v>
      </c>
      <c r="M43" s="14" t="str">
        <f>B20</f>
        <v>Marta-Schanzenbach-Gymnasium Gengenbach FR</v>
      </c>
      <c r="N43" s="35">
        <f>H27</f>
        <v>173.6</v>
      </c>
    </row>
    <row r="44" spans="1:14" ht="18" customHeight="1" thickBot="1">
      <c r="A44" s="1"/>
      <c r="B44" s="54" t="str">
        <f>IF(M49=0,"",M49)</f>
        <v>Realschule Munderkingen TÜ</v>
      </c>
      <c r="C44" s="55"/>
      <c r="D44" s="56"/>
      <c r="E44" s="56"/>
      <c r="F44" s="56"/>
      <c r="G44" s="56"/>
      <c r="H44" s="86">
        <f>IF(N49=0,"",ROUND(N49,2))</f>
        <v>173.05</v>
      </c>
      <c r="I44" s="83">
        <f>IF(N49=0,"",ROUND(L49,0))</f>
        <v>4</v>
      </c>
      <c r="J44" s="3"/>
      <c r="L44" s="38">
        <f>RANK(N44,N41:N44)+0.4</f>
        <v>4.4</v>
      </c>
      <c r="M44" s="14" t="str">
        <f>B29</f>
        <v>Realschule Munderkingen TÜ</v>
      </c>
      <c r="N44" s="35">
        <f>H36</f>
        <v>173.05</v>
      </c>
    </row>
    <row r="45" spans="1:13" ht="19.5" customHeight="1">
      <c r="A45" s="1"/>
      <c r="B45" s="21"/>
      <c r="C45" s="22"/>
      <c r="D45" s="23"/>
      <c r="E45" s="23"/>
      <c r="F45" s="23"/>
      <c r="G45" s="23"/>
      <c r="H45" s="24"/>
      <c r="I45" s="25"/>
      <c r="J45" s="3"/>
      <c r="L45" s="40"/>
      <c r="M45" s="39" t="s">
        <v>11</v>
      </c>
    </row>
    <row r="46" spans="1:14" ht="12.75">
      <c r="A46" s="2"/>
      <c r="B46" s="26"/>
      <c r="C46" s="26"/>
      <c r="D46" s="26"/>
      <c r="E46" s="26"/>
      <c r="F46" s="26"/>
      <c r="G46" s="26"/>
      <c r="H46" s="26"/>
      <c r="I46" s="26"/>
      <c r="J46" s="2"/>
      <c r="L46" s="41">
        <f>SMALL($L$41:$L$44,1)</f>
        <v>1.2</v>
      </c>
      <c r="M46" t="str">
        <f>VLOOKUP(L46,$L$41:$N$44,2,FALSE)</f>
        <v>Wilhelm-Ganzhorn-Realschule Straubenhardt KA</v>
      </c>
      <c r="N46">
        <f>VLOOKUP(L46,$L$41:$N$44,3,FALSE)</f>
        <v>186.5</v>
      </c>
    </row>
    <row r="47" spans="2:14" ht="12.75">
      <c r="B47" s="27"/>
      <c r="C47" s="27"/>
      <c r="D47" s="27"/>
      <c r="E47" s="27"/>
      <c r="F47" s="27"/>
      <c r="G47" s="27"/>
      <c r="H47" s="27"/>
      <c r="I47" s="27"/>
      <c r="L47" s="41">
        <f>SMALL($L$41:$L$44,2)</f>
        <v>2.1</v>
      </c>
      <c r="M47" t="str">
        <f>VLOOKUP(L47,$L$41:$N$44,2,FALSE)</f>
        <v>Hohenlohe-Gymnasium Öhringen ST</v>
      </c>
      <c r="N47">
        <f>VLOOKUP(L47,$L$41:$N$44,3,FALSE)</f>
        <v>182.3</v>
      </c>
    </row>
    <row r="48" spans="12:14" ht="12.75">
      <c r="L48" s="41">
        <f>SMALL($L$41:$L$44,3)</f>
        <v>3.3</v>
      </c>
      <c r="M48" t="str">
        <f>VLOOKUP(L48,$L$41:$N$44,2,FALSE)</f>
        <v>Marta-Schanzenbach-Gymnasium Gengenbach FR</v>
      </c>
      <c r="N48">
        <f>VLOOKUP(L48,$L$41:$N$44,3,FALSE)</f>
        <v>173.6</v>
      </c>
    </row>
    <row r="49" spans="12:14" ht="12.75">
      <c r="L49" s="41">
        <f>SMALL($L$41:$L$44,4)</f>
        <v>4.4</v>
      </c>
      <c r="M49" t="str">
        <f>VLOOKUP(L49,$L$41:$N$44,2,FALSE)</f>
        <v>Realschule Munderkingen TÜ</v>
      </c>
      <c r="N49">
        <f>VLOOKUP(L49,$L$41:$N$44,3,FALSE)</f>
        <v>173.05</v>
      </c>
    </row>
  </sheetData>
  <sheetProtection sheet="1"/>
  <printOptions gridLines="1"/>
  <pageMargins left="0.8267716535433072" right="0.7874015748031497" top="1.968503937007874" bottom="0.3937007874015748" header="0.3937007874015748" footer="0.2755905511811024"/>
  <pageSetup horizontalDpi="300" verticalDpi="300" orientation="portrait" paperSize="9" r:id="rId1"/>
  <headerFooter alignWithMargins="0">
    <oddHeader>&amp;C&amp;"Arial,Fett"&amp;24JUGEND TRAINIERT FÜR OLYMPIA
Gerätturnen
&amp;14Landesfinale Baden-Württemberg 2011
Ort: Schwäbisch Gmünd   -   Datum: 23./24.02.2011  
Wettkampfklasse: &amp;A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P49"/>
  <sheetViews>
    <sheetView view="pageLayout" workbookViewId="0" topLeftCell="A1">
      <selection activeCell="I28" sqref="I28"/>
    </sheetView>
  </sheetViews>
  <sheetFormatPr defaultColWidth="11.421875" defaultRowHeight="12.75"/>
  <cols>
    <col min="1" max="1" width="4.7109375" style="0" customWidth="1"/>
    <col min="2" max="2" width="27.7109375" style="0" customWidth="1"/>
    <col min="3" max="3" width="4.7109375" style="0" customWidth="1"/>
    <col min="4" max="7" width="6.7109375" style="0" customWidth="1"/>
    <col min="8" max="8" width="8.7109375" style="0" customWidth="1"/>
    <col min="9" max="10" width="5.7109375" style="0" customWidth="1"/>
    <col min="12" max="12" width="8.7109375" style="0" hidden="1" customWidth="1"/>
    <col min="13" max="13" width="60.7109375" style="0" hidden="1" customWidth="1"/>
    <col min="14" max="14" width="11.421875" style="0" hidden="1" customWidth="1"/>
  </cols>
  <sheetData>
    <row r="1" spans="1:10" ht="19.5" customHeight="1">
      <c r="A1" s="1"/>
      <c r="B1" s="1"/>
      <c r="C1" s="1"/>
      <c r="D1" s="1"/>
      <c r="E1" s="1"/>
      <c r="F1" s="1"/>
      <c r="G1" s="1"/>
      <c r="H1" s="1"/>
      <c r="I1" s="1"/>
      <c r="J1" s="3"/>
    </row>
    <row r="2" spans="1:10" ht="15.75" customHeight="1">
      <c r="A2" s="1"/>
      <c r="B2" s="4" t="s">
        <v>98</v>
      </c>
      <c r="C2" s="5"/>
      <c r="D2" s="5"/>
      <c r="E2" s="5"/>
      <c r="F2" s="5"/>
      <c r="G2" s="5"/>
      <c r="H2" s="5"/>
      <c r="I2" s="6"/>
      <c r="J2" s="3"/>
    </row>
    <row r="3" spans="1:10" ht="13.5" customHeight="1">
      <c r="A3" s="1"/>
      <c r="B3" s="15" t="s">
        <v>12</v>
      </c>
      <c r="C3" s="16" t="s">
        <v>0</v>
      </c>
      <c r="D3" s="17" t="s">
        <v>2</v>
      </c>
      <c r="E3" s="17" t="s">
        <v>3</v>
      </c>
      <c r="F3" s="17" t="s">
        <v>10</v>
      </c>
      <c r="G3" s="17" t="s">
        <v>1</v>
      </c>
      <c r="H3" s="18" t="s">
        <v>5</v>
      </c>
      <c r="I3" s="16" t="s">
        <v>6</v>
      </c>
      <c r="J3" s="3"/>
    </row>
    <row r="4" spans="1:10" ht="13.5" customHeight="1">
      <c r="A4" s="1"/>
      <c r="B4" s="7" t="s">
        <v>99</v>
      </c>
      <c r="C4" s="33">
        <v>97</v>
      </c>
      <c r="D4" s="8">
        <v>14.7</v>
      </c>
      <c r="E4" s="8">
        <v>13.85</v>
      </c>
      <c r="F4" s="8">
        <v>14.2</v>
      </c>
      <c r="G4" s="8">
        <v>14.85</v>
      </c>
      <c r="H4" s="19">
        <f aca="true" t="shared" si="0" ref="H4:H9">IF(COUNT(D4:G4)=0,"",SUM(D4:G4))</f>
        <v>57.6</v>
      </c>
      <c r="I4" s="20">
        <f>IF(H4="","",RANK(H4,($H$4:$H$8,$H$13:$H$17,$H$22:$H$26,$H$31:$H$35),0))</f>
        <v>1</v>
      </c>
      <c r="J4" s="3"/>
    </row>
    <row r="5" spans="1:10" ht="13.5" customHeight="1">
      <c r="A5" s="1"/>
      <c r="B5" s="7" t="s">
        <v>100</v>
      </c>
      <c r="C5" s="33">
        <v>96</v>
      </c>
      <c r="D5" s="8">
        <v>14</v>
      </c>
      <c r="E5" s="8">
        <v>13.5</v>
      </c>
      <c r="F5" s="8">
        <v>12.4</v>
      </c>
      <c r="G5" s="8">
        <v>14.35</v>
      </c>
      <c r="H5" s="19">
        <f t="shared" si="0"/>
        <v>54.25</v>
      </c>
      <c r="I5" s="20">
        <f>IF(H5="","",RANK(H5,($H$4:$H$8,$H$13:$H$17,$H$22:$H$26,$H$31:$H$35),0))</f>
        <v>3</v>
      </c>
      <c r="J5" s="3"/>
    </row>
    <row r="6" spans="1:10" ht="13.5" customHeight="1">
      <c r="A6" s="1"/>
      <c r="B6" s="7" t="s">
        <v>101</v>
      </c>
      <c r="C6" s="33">
        <v>97</v>
      </c>
      <c r="D6" s="8">
        <v>13.85</v>
      </c>
      <c r="E6" s="8">
        <v>13.4</v>
      </c>
      <c r="F6" s="8">
        <v>11.45</v>
      </c>
      <c r="G6" s="8">
        <v>13.15</v>
      </c>
      <c r="H6" s="19">
        <f t="shared" si="0"/>
        <v>51.85</v>
      </c>
      <c r="I6" s="20">
        <f>IF(H6="","",RANK(H6,($H$4:$H$8,$H$13:$H$17,$H$22:$H$26,$H$31:$H$35),0))</f>
        <v>9</v>
      </c>
      <c r="J6" s="3"/>
    </row>
    <row r="7" spans="1:10" ht="13.5" customHeight="1">
      <c r="A7" s="1"/>
      <c r="B7" s="7" t="s">
        <v>102</v>
      </c>
      <c r="C7" s="33">
        <v>98</v>
      </c>
      <c r="D7" s="8">
        <v>13.7</v>
      </c>
      <c r="E7" s="8">
        <v>13.65</v>
      </c>
      <c r="F7" s="8">
        <v>12.6</v>
      </c>
      <c r="G7" s="8">
        <v>13.7</v>
      </c>
      <c r="H7" s="19">
        <f t="shared" si="0"/>
        <v>53.65</v>
      </c>
      <c r="I7" s="20">
        <f>IF(H7="","",RANK(H7,($H$4:$H$8,$H$13:$H$17,$H$22:$H$26,$H$31:$H$35),0))</f>
        <v>4</v>
      </c>
      <c r="J7" s="3"/>
    </row>
    <row r="8" spans="1:10" ht="13.5" customHeight="1">
      <c r="A8" s="1"/>
      <c r="B8" s="7" t="s">
        <v>103</v>
      </c>
      <c r="C8" s="33">
        <v>98</v>
      </c>
      <c r="D8" s="8">
        <v>12.55</v>
      </c>
      <c r="E8" s="8">
        <v>12.75</v>
      </c>
      <c r="F8" s="8">
        <v>12.25</v>
      </c>
      <c r="G8" s="8">
        <v>11.3</v>
      </c>
      <c r="H8" s="19">
        <f t="shared" si="0"/>
        <v>48.85</v>
      </c>
      <c r="I8" s="20">
        <f>IF(H8="","",RANK(H8,($H$4:$H$8,$H$13:$H$17,$H$22:$H$26,$H$31:$H$35),0))</f>
        <v>14</v>
      </c>
      <c r="J8" s="3"/>
    </row>
    <row r="9" spans="1:10" ht="13.5" customHeight="1">
      <c r="A9" s="1"/>
      <c r="B9" s="15" t="s">
        <v>7</v>
      </c>
      <c r="C9" s="16"/>
      <c r="D9" s="60">
        <f>IF(COUNT(D4:D8)&lt;3,SUM(D4:D8),LARGE(D4:D8,1)+LARGE(D4:D8,2)+LARGE(D4:D8,3))</f>
        <v>42.55</v>
      </c>
      <c r="E9" s="60">
        <f>IF(COUNT(E4:E8)&lt;3,SUM(E4:E8),LARGE(E4:E8,1)+LARGE(E4:E8,2)+LARGE(E4:E8,3))</f>
        <v>41</v>
      </c>
      <c r="F9" s="60">
        <f>IF(COUNT(F4:F8)&lt;3,SUM(F4:F8),LARGE(F4:F8,1)+LARGE(F4:F8,2)+LARGE(F4:F8,3))</f>
        <v>39.2</v>
      </c>
      <c r="G9" s="60">
        <f>IF(COUNT(G4:G8)&lt;3,SUM(G4:G8),LARGE(G4:G8,1)+LARGE(G4:G8,2)+LARGE(G4:G8,3))</f>
        <v>42.9</v>
      </c>
      <c r="H9" s="59">
        <f t="shared" si="0"/>
        <v>165.65</v>
      </c>
      <c r="I9" s="16">
        <f>IF(H9=0,"",RANK(H9,($H$9,$H$18,$H$27,$H$36),0))</f>
        <v>1</v>
      </c>
      <c r="J9" s="3"/>
    </row>
    <row r="10" spans="1:10" ht="19.5" customHeight="1">
      <c r="A10" s="1"/>
      <c r="B10" s="9"/>
      <c r="C10" s="31"/>
      <c r="D10" s="9"/>
      <c r="E10" s="9"/>
      <c r="F10" s="9"/>
      <c r="G10" s="9"/>
      <c r="H10" s="9"/>
      <c r="I10" s="9"/>
      <c r="J10" s="3"/>
    </row>
    <row r="11" spans="1:10" ht="15.75" customHeight="1">
      <c r="A11" s="1"/>
      <c r="B11" s="4" t="s">
        <v>173</v>
      </c>
      <c r="C11" s="32"/>
      <c r="D11" s="5"/>
      <c r="E11" s="5"/>
      <c r="F11" s="5"/>
      <c r="G11" s="5"/>
      <c r="H11" s="5"/>
      <c r="I11" s="6"/>
      <c r="J11" s="3"/>
    </row>
    <row r="12" spans="1:10" ht="13.5" customHeight="1">
      <c r="A12" s="1"/>
      <c r="B12" s="15" t="s">
        <v>12</v>
      </c>
      <c r="C12" s="16" t="s">
        <v>0</v>
      </c>
      <c r="D12" s="17" t="s">
        <v>2</v>
      </c>
      <c r="E12" s="17" t="s">
        <v>3</v>
      </c>
      <c r="F12" s="17" t="s">
        <v>10</v>
      </c>
      <c r="G12" s="17" t="s">
        <v>1</v>
      </c>
      <c r="H12" s="18" t="s">
        <v>5</v>
      </c>
      <c r="I12" s="16" t="s">
        <v>6</v>
      </c>
      <c r="J12" s="3"/>
    </row>
    <row r="13" spans="1:10" ht="13.5" customHeight="1">
      <c r="A13" s="1"/>
      <c r="B13" s="63" t="s">
        <v>174</v>
      </c>
      <c r="C13" s="33">
        <v>99</v>
      </c>
      <c r="D13" s="8">
        <v>11.75</v>
      </c>
      <c r="E13" s="8">
        <v>11.45</v>
      </c>
      <c r="F13" s="8">
        <v>11</v>
      </c>
      <c r="G13" s="8">
        <v>9.05</v>
      </c>
      <c r="H13" s="19">
        <f aca="true" t="shared" si="1" ref="H13:H18">IF(COUNT(D13:G13)=0,"",SUM(D13:G13))</f>
        <v>43.25</v>
      </c>
      <c r="I13" s="20">
        <f>IF(H13="","",RANK(H13,($H$4:$H$8,$H$13:$H$17,$H$22:$H$26,$H$31:$H$35),0))</f>
        <v>16</v>
      </c>
      <c r="J13" s="3"/>
    </row>
    <row r="14" spans="1:16" ht="13.5" customHeight="1">
      <c r="A14" s="1"/>
      <c r="B14" s="7" t="s">
        <v>175</v>
      </c>
      <c r="C14" s="33">
        <v>98</v>
      </c>
      <c r="D14" s="8">
        <v>12.1</v>
      </c>
      <c r="E14" s="8">
        <v>12.5</v>
      </c>
      <c r="F14" s="8">
        <v>11.45</v>
      </c>
      <c r="G14" s="8">
        <v>11.3</v>
      </c>
      <c r="H14" s="19">
        <f t="shared" si="1"/>
        <v>47.35</v>
      </c>
      <c r="I14" s="20">
        <f>IF(H14="","",RANK(H14,($H$4:$H$8,$H$13:$H$17,$H$22:$H$26,$H$31:$H$35),0))</f>
        <v>15</v>
      </c>
      <c r="J14" s="3"/>
      <c r="P14" s="22"/>
    </row>
    <row r="15" spans="1:10" ht="13.5" customHeight="1">
      <c r="A15" s="1"/>
      <c r="B15" s="75" t="s">
        <v>176</v>
      </c>
      <c r="C15" s="33">
        <v>0</v>
      </c>
      <c r="D15" s="8">
        <v>12.55</v>
      </c>
      <c r="E15" s="8">
        <v>12.55</v>
      </c>
      <c r="F15" s="8">
        <v>12</v>
      </c>
      <c r="G15" s="8">
        <v>12.1</v>
      </c>
      <c r="H15" s="19">
        <f t="shared" si="1"/>
        <v>49.2</v>
      </c>
      <c r="I15" s="20">
        <f>IF(H15="","",RANK(H15,($H$4:$H$8,$H$13:$H$17,$H$22:$H$26,$H$31:$H$35),0))</f>
        <v>11</v>
      </c>
      <c r="J15" s="3"/>
    </row>
    <row r="16" spans="1:10" ht="13.5" customHeight="1">
      <c r="A16" s="1"/>
      <c r="B16" s="7"/>
      <c r="C16" s="33"/>
      <c r="D16" s="8"/>
      <c r="E16" s="8"/>
      <c r="F16" s="8"/>
      <c r="G16" s="8"/>
      <c r="H16" s="19">
        <f t="shared" si="1"/>
      </c>
      <c r="I16" s="20">
        <f>IF(H16="","",RANK(H16,($H$4:$H$8,$H$13:$H$17,$H$22:$H$26,$H$31:$H$35),0))</f>
      </c>
      <c r="J16" s="3"/>
    </row>
    <row r="17" spans="1:10" ht="13.5" customHeight="1">
      <c r="A17" s="1"/>
      <c r="B17" s="65"/>
      <c r="C17" s="33"/>
      <c r="D17" s="8"/>
      <c r="E17" s="8"/>
      <c r="F17" s="8"/>
      <c r="G17" s="8"/>
      <c r="H17" s="19">
        <f t="shared" si="1"/>
      </c>
      <c r="I17" s="20">
        <f>IF(H17="","",RANK(H17,($H$4:$H$8,$H$13:$H$17,$H$22:$H$26,$H$31:$H$35),0))</f>
      </c>
      <c r="J17" s="3"/>
    </row>
    <row r="18" spans="1:10" ht="13.5" customHeight="1">
      <c r="A18" s="1"/>
      <c r="B18" s="15" t="s">
        <v>7</v>
      </c>
      <c r="C18" s="16"/>
      <c r="D18" s="60">
        <f>IF(COUNT(D13:D17)&lt;3,SUM(D13:D17),LARGE(D13:D17,1)+LARGE(D13:D17,2)+LARGE(D13:D17,3))</f>
        <v>36.4</v>
      </c>
      <c r="E18" s="60">
        <f>IF(COUNT(E13:E17)&lt;3,SUM(E13:E17),LARGE(E13:E17,1)+LARGE(E13:E17,2)+LARGE(E13:E17,3))</f>
        <v>36.5</v>
      </c>
      <c r="F18" s="60">
        <f>IF(COUNT(F13:F17)&lt;3,SUM(F13:F17),LARGE(F13:F17,1)+LARGE(F13:F17,2)+LARGE(F13:F17,3))</f>
        <v>34.45</v>
      </c>
      <c r="G18" s="60">
        <f>IF(COUNT(G13:G17)&lt;3,SUM(G13:G17),LARGE(G13:G17,1)+LARGE(G13:G17,2)+LARGE(G13:G17,3))</f>
        <v>32.45</v>
      </c>
      <c r="H18" s="59">
        <f t="shared" si="1"/>
        <v>139.8</v>
      </c>
      <c r="I18" s="16">
        <f>IF(H18=0,"",RANK(H18,($H$9,$H$18,$H$27,$H$36),0))</f>
        <v>4</v>
      </c>
      <c r="J18" s="3"/>
    </row>
    <row r="19" spans="1:10" ht="19.5" customHeight="1">
      <c r="A19" s="1"/>
      <c r="B19" s="9"/>
      <c r="C19" s="31"/>
      <c r="D19" s="9"/>
      <c r="E19" s="9"/>
      <c r="F19" s="9"/>
      <c r="G19" s="9"/>
      <c r="H19" s="9"/>
      <c r="I19" s="9"/>
      <c r="J19" s="3"/>
    </row>
    <row r="20" spans="1:10" ht="15.75" customHeight="1">
      <c r="A20" s="1"/>
      <c r="B20" s="4" t="s">
        <v>204</v>
      </c>
      <c r="C20" s="32"/>
      <c r="D20" s="5"/>
      <c r="E20" s="5"/>
      <c r="F20" s="5"/>
      <c r="G20" s="5"/>
      <c r="H20" s="5"/>
      <c r="I20" s="6"/>
      <c r="J20" s="3"/>
    </row>
    <row r="21" spans="1:10" ht="13.5" customHeight="1">
      <c r="A21" s="1"/>
      <c r="B21" s="15" t="s">
        <v>12</v>
      </c>
      <c r="C21" s="16" t="s">
        <v>0</v>
      </c>
      <c r="D21" s="17" t="s">
        <v>2</v>
      </c>
      <c r="E21" s="17" t="s">
        <v>3</v>
      </c>
      <c r="F21" s="17" t="s">
        <v>10</v>
      </c>
      <c r="G21" s="17" t="s">
        <v>1</v>
      </c>
      <c r="H21" s="18" t="s">
        <v>5</v>
      </c>
      <c r="I21" s="16" t="s">
        <v>6</v>
      </c>
      <c r="J21" s="3"/>
    </row>
    <row r="22" spans="1:10" ht="13.5" customHeight="1">
      <c r="A22" s="1"/>
      <c r="B22" s="7" t="s">
        <v>208</v>
      </c>
      <c r="C22" s="33">
        <v>98</v>
      </c>
      <c r="D22" s="8"/>
      <c r="E22" s="8">
        <v>13.15</v>
      </c>
      <c r="F22" s="8">
        <v>12.1</v>
      </c>
      <c r="G22" s="8">
        <v>13.85</v>
      </c>
      <c r="H22" s="19">
        <f aca="true" t="shared" si="2" ref="H22:H27">IF(COUNT(D22:G22)=0,"",SUM(D22:G22))</f>
        <v>39.1</v>
      </c>
      <c r="I22" s="20">
        <f>IF(H22="","",RANK(H22,($H$4:$H$8,$H$13:$H$17,$H$22:$H$26,$H$31:$H$35),0))</f>
        <v>17</v>
      </c>
      <c r="J22" s="3"/>
    </row>
    <row r="23" spans="1:10" ht="13.5" customHeight="1">
      <c r="A23" s="1"/>
      <c r="B23" s="7" t="s">
        <v>209</v>
      </c>
      <c r="C23" s="33">
        <v>96</v>
      </c>
      <c r="D23" s="8">
        <v>12.75</v>
      </c>
      <c r="E23" s="8">
        <v>12.9</v>
      </c>
      <c r="F23" s="8">
        <v>11.55</v>
      </c>
      <c r="G23" s="8">
        <v>12.7</v>
      </c>
      <c r="H23" s="19">
        <f t="shared" si="2"/>
        <v>49.9</v>
      </c>
      <c r="I23" s="20">
        <f>IF(H23="","",RANK(H23,($H$4:$H$8,$H$13:$H$17,$H$22:$H$26,$H$31:$H$35),0))</f>
        <v>10</v>
      </c>
      <c r="J23" s="3"/>
    </row>
    <row r="24" spans="1:10" ht="13.5" customHeight="1">
      <c r="A24" s="1"/>
      <c r="B24" s="7" t="s">
        <v>210</v>
      </c>
      <c r="C24" s="33">
        <v>97</v>
      </c>
      <c r="D24" s="8">
        <v>13.7</v>
      </c>
      <c r="E24" s="8">
        <v>13.25</v>
      </c>
      <c r="F24" s="8">
        <v>13.2</v>
      </c>
      <c r="G24" s="8">
        <v>13.5</v>
      </c>
      <c r="H24" s="19">
        <f t="shared" si="2"/>
        <v>53.65</v>
      </c>
      <c r="I24" s="20">
        <f>IF(H24="","",RANK(H24,($H$4:$H$8,$H$13:$H$17,$H$22:$H$26,$H$31:$H$35),0))</f>
        <v>4</v>
      </c>
      <c r="J24" s="3"/>
    </row>
    <row r="25" spans="1:10" ht="13.5" customHeight="1">
      <c r="A25" s="1"/>
      <c r="B25" s="7" t="s">
        <v>211</v>
      </c>
      <c r="C25" s="33">
        <v>97</v>
      </c>
      <c r="D25" s="8">
        <v>13.15</v>
      </c>
      <c r="E25" s="8">
        <v>13.55</v>
      </c>
      <c r="F25" s="8">
        <v>12.45</v>
      </c>
      <c r="G25" s="8">
        <v>14</v>
      </c>
      <c r="H25" s="19">
        <f t="shared" si="2"/>
        <v>53.15</v>
      </c>
      <c r="I25" s="20">
        <f>IF(H25="","",RANK(H25,($H$4:$H$8,$H$13:$H$17,$H$22:$H$26,$H$31:$H$35),0))</f>
        <v>6</v>
      </c>
      <c r="J25" s="3"/>
    </row>
    <row r="26" spans="1:10" ht="13.5" customHeight="1">
      <c r="A26" s="1"/>
      <c r="B26" s="7" t="s">
        <v>212</v>
      </c>
      <c r="C26" s="33">
        <v>97</v>
      </c>
      <c r="D26" s="8">
        <v>13.75</v>
      </c>
      <c r="E26" s="8">
        <v>14.1</v>
      </c>
      <c r="F26" s="8">
        <v>12.8</v>
      </c>
      <c r="G26" s="8">
        <v>14.25</v>
      </c>
      <c r="H26" s="19">
        <f t="shared" si="2"/>
        <v>54.9</v>
      </c>
      <c r="I26" s="20">
        <f>IF(H26="","",RANK(H26,($H$4:$H$8,$H$13:$H$17,$H$22:$H$26,$H$31:$H$35),0))</f>
        <v>2</v>
      </c>
      <c r="J26" s="3"/>
    </row>
    <row r="27" spans="1:10" ht="13.5" customHeight="1">
      <c r="A27" s="1"/>
      <c r="B27" s="15" t="s">
        <v>7</v>
      </c>
      <c r="C27" s="16"/>
      <c r="D27" s="60">
        <f>IF(COUNT(D22:D26)&lt;3,SUM(D22:D26),LARGE(D22:D26,1)+LARGE(D22:D26,2)+LARGE(D22:D26,3))</f>
        <v>40.6</v>
      </c>
      <c r="E27" s="60">
        <f>IF(COUNT(E22:E26)&lt;3,SUM(E22:E26),LARGE(E22:E26,1)+LARGE(E22:E26,2)+LARGE(E22:E26,3))</f>
        <v>40.9</v>
      </c>
      <c r="F27" s="60">
        <f>IF(COUNT(F22:F26)&lt;3,SUM(F22:F26),LARGE(F22:F26,1)+LARGE(F22:F26,2)+LARGE(F22:F26,3))</f>
        <v>38.45</v>
      </c>
      <c r="G27" s="60">
        <f>IF(COUNT(G22:G26)&lt;3,SUM(G22:G26),LARGE(G22:G26,1)+LARGE(G22:G26,2)+LARGE(G22:G26,3))</f>
        <v>42.1</v>
      </c>
      <c r="H27" s="59">
        <f t="shared" si="2"/>
        <v>162.05</v>
      </c>
      <c r="I27" s="16">
        <f>IF(H27=0,"",RANK(H27,($H$9,$H$18,$H$27,$H$36),0))</f>
        <v>2</v>
      </c>
      <c r="J27" s="3"/>
    </row>
    <row r="28" spans="1:10" ht="19.5" customHeight="1">
      <c r="A28" s="1"/>
      <c r="B28" s="9"/>
      <c r="C28" s="31"/>
      <c r="D28" s="9"/>
      <c r="E28" s="9"/>
      <c r="F28" s="9"/>
      <c r="G28" s="9"/>
      <c r="H28" s="9"/>
      <c r="I28" s="9"/>
      <c r="J28" s="3"/>
    </row>
    <row r="29" spans="1:10" ht="15.75" customHeight="1">
      <c r="A29" s="1"/>
      <c r="B29" s="4" t="s">
        <v>227</v>
      </c>
      <c r="C29" s="32"/>
      <c r="D29" s="5"/>
      <c r="E29" s="5"/>
      <c r="F29" s="5"/>
      <c r="G29" s="5"/>
      <c r="H29" s="5"/>
      <c r="I29" s="10"/>
      <c r="J29" s="3"/>
    </row>
    <row r="30" spans="1:10" ht="13.5" customHeight="1">
      <c r="A30" s="1"/>
      <c r="B30" s="15" t="s">
        <v>12</v>
      </c>
      <c r="C30" s="16" t="s">
        <v>0</v>
      </c>
      <c r="D30" s="17" t="s">
        <v>2</v>
      </c>
      <c r="E30" s="17" t="s">
        <v>3</v>
      </c>
      <c r="F30" s="17" t="s">
        <v>10</v>
      </c>
      <c r="G30" s="17" t="s">
        <v>1</v>
      </c>
      <c r="H30" s="18" t="s">
        <v>5</v>
      </c>
      <c r="I30" s="16" t="s">
        <v>6</v>
      </c>
      <c r="J30" s="3"/>
    </row>
    <row r="31" spans="1:10" ht="13.5" customHeight="1">
      <c r="A31" s="1"/>
      <c r="B31" s="7" t="s">
        <v>228</v>
      </c>
      <c r="C31" s="33">
        <v>97</v>
      </c>
      <c r="D31" s="8">
        <v>12.8</v>
      </c>
      <c r="E31" s="8">
        <v>12.35</v>
      </c>
      <c r="F31" s="8">
        <v>11.05</v>
      </c>
      <c r="G31" s="8">
        <v>12.9</v>
      </c>
      <c r="H31" s="19">
        <f aca="true" t="shared" si="3" ref="H31:H36">IF(COUNT(D31:G31)=0,"",SUM(D31:G31))</f>
        <v>49.1</v>
      </c>
      <c r="I31" s="20">
        <f>IF(H31="","",RANK(H31,($H$4:$H$8,$H$13:$H$17,$H$22:$H$26,$H$31:$H$35),0))</f>
        <v>12</v>
      </c>
      <c r="J31" s="3"/>
    </row>
    <row r="32" spans="1:10" ht="13.5" customHeight="1">
      <c r="A32" s="1"/>
      <c r="B32" s="7" t="s">
        <v>229</v>
      </c>
      <c r="C32" s="33">
        <v>98</v>
      </c>
      <c r="D32" s="8">
        <v>12.95</v>
      </c>
      <c r="E32" s="8">
        <v>12.95</v>
      </c>
      <c r="F32" s="8">
        <v>12.4</v>
      </c>
      <c r="G32" s="8">
        <v>13.9</v>
      </c>
      <c r="H32" s="19">
        <f t="shared" si="3"/>
        <v>52.2</v>
      </c>
      <c r="I32" s="20">
        <f>IF(H32="","",RANK(H32,($H$4:$H$8,$H$13:$H$17,$H$22:$H$26,$H$31:$H$35),0))</f>
        <v>7</v>
      </c>
      <c r="J32" s="3"/>
    </row>
    <row r="33" spans="1:10" ht="13.5" customHeight="1">
      <c r="A33" s="1"/>
      <c r="B33" s="7" t="s">
        <v>230</v>
      </c>
      <c r="C33" s="33">
        <v>98</v>
      </c>
      <c r="D33" s="8">
        <v>13.25</v>
      </c>
      <c r="E33" s="8">
        <v>13</v>
      </c>
      <c r="F33" s="8">
        <v>12.7</v>
      </c>
      <c r="G33" s="8">
        <v>13.25</v>
      </c>
      <c r="H33" s="19">
        <f t="shared" si="3"/>
        <v>52.2</v>
      </c>
      <c r="I33" s="20">
        <f>IF(H33="","",RANK(H33,($H$4:$H$8,$H$13:$H$17,$H$22:$H$26,$H$31:$H$35),0))</f>
        <v>7</v>
      </c>
      <c r="J33" s="3"/>
    </row>
    <row r="34" spans="1:10" ht="13.5" customHeight="1">
      <c r="A34" s="1"/>
      <c r="B34" s="7" t="s">
        <v>231</v>
      </c>
      <c r="C34" s="33">
        <v>96</v>
      </c>
      <c r="D34" s="8">
        <v>13.2</v>
      </c>
      <c r="E34" s="8">
        <v>11</v>
      </c>
      <c r="F34" s="8">
        <v>12.5</v>
      </c>
      <c r="G34" s="8">
        <v>12.35</v>
      </c>
      <c r="H34" s="19">
        <f t="shared" si="3"/>
        <v>49.05</v>
      </c>
      <c r="I34" s="20">
        <f>IF(H34="","",RANK(H34,($H$4:$H$8,$H$13:$H$17,$H$22:$H$26,$H$31:$H$35),0))</f>
        <v>13</v>
      </c>
      <c r="J34" s="3"/>
    </row>
    <row r="35" spans="1:10" ht="13.5" customHeight="1">
      <c r="A35" s="1"/>
      <c r="B35" s="7"/>
      <c r="C35" s="33"/>
      <c r="D35" s="8"/>
      <c r="E35" s="8"/>
      <c r="F35" s="8"/>
      <c r="G35" s="8"/>
      <c r="H35" s="19">
        <f t="shared" si="3"/>
      </c>
      <c r="I35" s="20">
        <f>IF(H35="","",RANK(H35,($H$4:$H$8,$H$13:$H$17,$H$22:$H$26,$H$31:$H$35),0))</f>
      </c>
      <c r="J35" s="3"/>
    </row>
    <row r="36" spans="1:10" ht="13.5" customHeight="1">
      <c r="A36" s="1"/>
      <c r="B36" s="15" t="s">
        <v>7</v>
      </c>
      <c r="C36" s="16"/>
      <c r="D36" s="60">
        <f>IF(COUNT(D31:D35)&lt;3,SUM(D31:D35),LARGE(D31:D35,1)+LARGE(D31:D35,2)+LARGE(D31:D35,3))</f>
        <v>39.4</v>
      </c>
      <c r="E36" s="60">
        <f>IF(COUNT(E31:E35)&lt;3,SUM(E31:E35),LARGE(E31:E35,1)+LARGE(E31:E35,2)+LARGE(E31:E35,3))</f>
        <v>38.3</v>
      </c>
      <c r="F36" s="60">
        <f>IF(COUNT(F31:F35)&lt;3,SUM(F31:F35),LARGE(F31:F35,1)+LARGE(F31:F35,2)+LARGE(F31:F35,3))</f>
        <v>37.6</v>
      </c>
      <c r="G36" s="60">
        <f>IF(COUNT(G31:G35)&lt;3,SUM(G31:G35),LARGE(G31:G35,1)+LARGE(G31:G35,2)+LARGE(G31:G35,3))</f>
        <v>40.05</v>
      </c>
      <c r="H36" s="59">
        <f t="shared" si="3"/>
        <v>155.35</v>
      </c>
      <c r="I36" s="16">
        <f>IF(H36=0,"",RANK(H36,($H$9,$H$18,$H$27,$H$36),0))</f>
        <v>3</v>
      </c>
      <c r="J36" s="3"/>
    </row>
    <row r="37" spans="1:10" ht="19.5" customHeight="1">
      <c r="A37" s="1"/>
      <c r="B37" s="11"/>
      <c r="C37" s="11"/>
      <c r="D37" s="11"/>
      <c r="E37" s="11"/>
      <c r="F37" s="11"/>
      <c r="G37" s="11"/>
      <c r="H37" s="11"/>
      <c r="I37" s="11"/>
      <c r="J37" s="3"/>
    </row>
    <row r="38" spans="1:15" ht="19.5" customHeight="1">
      <c r="A38" s="1"/>
      <c r="B38" s="12" t="s">
        <v>9</v>
      </c>
      <c r="C38" s="12"/>
      <c r="D38" s="11"/>
      <c r="E38" s="11"/>
      <c r="F38" s="11"/>
      <c r="G38" s="11"/>
      <c r="H38" s="11"/>
      <c r="I38" s="11"/>
      <c r="J38" s="3"/>
      <c r="M38" s="28" t="s">
        <v>8</v>
      </c>
      <c r="N38" s="27"/>
      <c r="O38" s="27"/>
    </row>
    <row r="39" spans="1:15" ht="7.5" customHeight="1" thickBot="1">
      <c r="A39" s="1"/>
      <c r="B39" s="11"/>
      <c r="C39" s="11"/>
      <c r="D39" s="11"/>
      <c r="E39" s="11"/>
      <c r="F39" s="11"/>
      <c r="G39" s="11"/>
      <c r="H39" s="11"/>
      <c r="I39" s="11"/>
      <c r="J39" s="3"/>
      <c r="M39" s="27"/>
      <c r="N39" s="27"/>
      <c r="O39" s="27"/>
    </row>
    <row r="40" spans="1:14" ht="15.75" customHeight="1">
      <c r="A40" s="1"/>
      <c r="B40" s="42"/>
      <c r="C40" s="43"/>
      <c r="D40" s="43"/>
      <c r="E40" s="43"/>
      <c r="F40" s="43"/>
      <c r="G40" s="43"/>
      <c r="H40" s="44" t="s">
        <v>5</v>
      </c>
      <c r="I40" s="45" t="s">
        <v>6</v>
      </c>
      <c r="J40" s="3"/>
      <c r="L40" s="30"/>
      <c r="M40" s="29"/>
      <c r="N40" s="30"/>
    </row>
    <row r="41" spans="1:14" ht="18" customHeight="1">
      <c r="A41" s="1"/>
      <c r="B41" s="46" t="str">
        <f>IF(M46=0,"",M46)</f>
        <v>Schulzentrum Freiamt  FR</v>
      </c>
      <c r="C41" s="47"/>
      <c r="D41" s="48"/>
      <c r="E41" s="48"/>
      <c r="F41" s="48"/>
      <c r="G41" s="49"/>
      <c r="H41" s="46">
        <f>IF(N46=0,"",ROUND(N46,2))</f>
        <v>165.65</v>
      </c>
      <c r="I41" s="50">
        <f>IF(N46=0,"",ROUND(L46,0))</f>
        <v>1</v>
      </c>
      <c r="J41" s="3"/>
      <c r="L41" s="36">
        <f>RANK(N41,N41:N44)+0.1</f>
        <v>1.1</v>
      </c>
      <c r="M41" s="13" t="str">
        <f>B2</f>
        <v>Schulzentrum Freiamt  FR</v>
      </c>
      <c r="N41" s="34">
        <f>H9</f>
        <v>165.65</v>
      </c>
    </row>
    <row r="42" spans="1:14" ht="18" customHeight="1">
      <c r="A42" s="1"/>
      <c r="B42" s="46" t="str">
        <f>IF(M47=0,"",M47)</f>
        <v>GHWRS Hohberg-Hofweier FR</v>
      </c>
      <c r="C42" s="51"/>
      <c r="D42" s="52"/>
      <c r="E42" s="52"/>
      <c r="F42" s="52"/>
      <c r="G42" s="53"/>
      <c r="H42" s="46">
        <f>IF(N47=0,"",ROUND(N47,2))</f>
        <v>162.05</v>
      </c>
      <c r="I42" s="50">
        <f>IF(N47=0,"",ROUND(L47,0))</f>
        <v>2</v>
      </c>
      <c r="J42" s="3"/>
      <c r="L42" s="37">
        <f>RANK(N42,N41:N44)+0.2</f>
        <v>4.2</v>
      </c>
      <c r="M42" s="14" t="str">
        <f>B11</f>
        <v>Bolandenschule Wiesental KA</v>
      </c>
      <c r="N42" s="35">
        <f>H18</f>
        <v>139.8</v>
      </c>
    </row>
    <row r="43" spans="1:14" ht="18" customHeight="1">
      <c r="A43" s="1"/>
      <c r="B43" s="46" t="str">
        <f>IF(M48=0,"",M48)</f>
        <v>WRS Dietenheim-Illerrieden TÜ</v>
      </c>
      <c r="C43" s="51"/>
      <c r="D43" s="52"/>
      <c r="E43" s="52"/>
      <c r="F43" s="52"/>
      <c r="G43" s="53"/>
      <c r="H43" s="46">
        <f>IF(N48=0,"",ROUND(N48,2))</f>
        <v>155.35</v>
      </c>
      <c r="I43" s="50">
        <f>IF(N48=0,"",ROUND(L48,0))</f>
        <v>3</v>
      </c>
      <c r="J43" s="3"/>
      <c r="L43" s="37">
        <f>RANK(N43,N41:N44)+0.3</f>
        <v>2.3</v>
      </c>
      <c r="M43" s="14" t="str">
        <f>B20</f>
        <v>GHWRS Hohberg-Hofweier FR</v>
      </c>
      <c r="N43" s="35">
        <f>H27</f>
        <v>162.05</v>
      </c>
    </row>
    <row r="44" spans="1:14" ht="18" customHeight="1" thickBot="1">
      <c r="A44" s="1"/>
      <c r="B44" s="54" t="str">
        <f>IF(M49=0,"",M49)</f>
        <v>Bolandenschule Wiesental KA</v>
      </c>
      <c r="C44" s="55"/>
      <c r="D44" s="56"/>
      <c r="E44" s="56"/>
      <c r="F44" s="56"/>
      <c r="G44" s="57"/>
      <c r="H44" s="58">
        <f>IF(N49=0,"",ROUND(N49,2))</f>
        <v>139.8</v>
      </c>
      <c r="I44" s="61">
        <f>IF(N49=0,"",ROUND(L49,0))</f>
        <v>4</v>
      </c>
      <c r="J44" s="3"/>
      <c r="L44" s="38">
        <f>RANK(N44,N41:N44)+0.4</f>
        <v>3.4</v>
      </c>
      <c r="M44" s="14" t="str">
        <f>B29</f>
        <v>WRS Dietenheim-Illerrieden TÜ</v>
      </c>
      <c r="N44" s="35">
        <f>H36</f>
        <v>155.35</v>
      </c>
    </row>
    <row r="45" spans="1:13" ht="19.5" customHeight="1">
      <c r="A45" s="1"/>
      <c r="B45" s="21"/>
      <c r="C45" s="22"/>
      <c r="D45" s="23"/>
      <c r="E45" s="23"/>
      <c r="F45" s="23"/>
      <c r="G45" s="23"/>
      <c r="H45" s="24"/>
      <c r="I45" s="25"/>
      <c r="J45" s="3"/>
      <c r="L45" s="40"/>
      <c r="M45" s="39" t="s">
        <v>11</v>
      </c>
    </row>
    <row r="46" spans="1:14" ht="12.75">
      <c r="A46" s="2"/>
      <c r="B46" s="26"/>
      <c r="C46" s="26"/>
      <c r="D46" s="26"/>
      <c r="E46" s="26"/>
      <c r="F46" s="26"/>
      <c r="G46" s="26"/>
      <c r="H46" s="26"/>
      <c r="I46" s="26"/>
      <c r="J46" s="2"/>
      <c r="L46" s="41">
        <f>SMALL($L$41:$L$44,1)</f>
        <v>1.1</v>
      </c>
      <c r="M46" t="str">
        <f>VLOOKUP(L46,$L$41:$N$44,2,FALSE)</f>
        <v>Schulzentrum Freiamt  FR</v>
      </c>
      <c r="N46">
        <f>VLOOKUP(L46,$L$41:$N$44,3,FALSE)</f>
        <v>165.65</v>
      </c>
    </row>
    <row r="47" spans="2:14" ht="12.75">
      <c r="B47" s="27"/>
      <c r="C47" s="27"/>
      <c r="D47" s="27"/>
      <c r="E47" s="27"/>
      <c r="F47" s="27"/>
      <c r="G47" s="27"/>
      <c r="H47" s="27"/>
      <c r="I47" s="27"/>
      <c r="L47" s="41">
        <f>SMALL($L$41:$L$44,2)</f>
        <v>2.3</v>
      </c>
      <c r="M47" t="str">
        <f>VLOOKUP(L47,$L$41:$N$44,2,FALSE)</f>
        <v>GHWRS Hohberg-Hofweier FR</v>
      </c>
      <c r="N47">
        <f>VLOOKUP(L47,$L$41:$N$44,3,FALSE)</f>
        <v>162.05</v>
      </c>
    </row>
    <row r="48" spans="12:14" ht="12.75">
      <c r="L48" s="41">
        <f>SMALL($L$41:$L$44,3)</f>
        <v>3.4</v>
      </c>
      <c r="M48" t="str">
        <f>VLOOKUP(L48,$L$41:$N$44,2,FALSE)</f>
        <v>WRS Dietenheim-Illerrieden TÜ</v>
      </c>
      <c r="N48">
        <f>VLOOKUP(L48,$L$41:$N$44,3,FALSE)</f>
        <v>155.35</v>
      </c>
    </row>
    <row r="49" spans="12:14" ht="12.75">
      <c r="L49" s="41">
        <f>SMALL($L$41:$L$44,4)</f>
        <v>4.2</v>
      </c>
      <c r="M49" t="str">
        <f>VLOOKUP(L49,$L$41:$N$44,2,FALSE)</f>
        <v>Bolandenschule Wiesental KA</v>
      </c>
      <c r="N49">
        <f>VLOOKUP(L49,$L$41:$N$44,3,FALSE)</f>
        <v>139.8</v>
      </c>
    </row>
  </sheetData>
  <sheetProtection/>
  <printOptions gridLines="1"/>
  <pageMargins left="0.8267716535433072" right="0.7874015748031497" top="1.968503937007874" bottom="0.3937007874015748" header="0.3937007874015748" footer="0.2755905511811024"/>
  <pageSetup horizontalDpi="300" verticalDpi="300" orientation="portrait" paperSize="9" r:id="rId1"/>
  <headerFooter alignWithMargins="0">
    <oddHeader>&amp;C&amp;"Arial,Fett"&amp;24JUGEND TRAINIERT FÜR OLYMPIA
Gerätturnen
&amp;14Landesfinale Baden-Württemberg 2011
Ort: Schwäbisch Gmünd   -   Datum: 23./24.02.2011 
Wettkampfklasse: &amp;A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6"/>
  </sheetPr>
  <dimension ref="A1:O49"/>
  <sheetViews>
    <sheetView view="pageLayout" workbookViewId="0" topLeftCell="A22">
      <selection activeCell="F7" sqref="F7"/>
    </sheetView>
  </sheetViews>
  <sheetFormatPr defaultColWidth="11.421875" defaultRowHeight="12.75"/>
  <cols>
    <col min="1" max="1" width="4.7109375" style="0" customWidth="1"/>
    <col min="2" max="2" width="27.7109375" style="0" customWidth="1"/>
    <col min="3" max="3" width="4.7109375" style="0" customWidth="1"/>
    <col min="4" max="7" width="6.7109375" style="0" customWidth="1"/>
    <col min="8" max="8" width="8.7109375" style="0" customWidth="1"/>
    <col min="9" max="10" width="5.7109375" style="0" customWidth="1"/>
    <col min="12" max="12" width="8.7109375" style="0" hidden="1" customWidth="1"/>
    <col min="13" max="13" width="60.7109375" style="0" hidden="1" customWidth="1"/>
    <col min="14" max="14" width="11.421875" style="0" hidden="1" customWidth="1"/>
  </cols>
  <sheetData>
    <row r="1" spans="1:10" ht="19.5" customHeight="1">
      <c r="A1" s="1"/>
      <c r="B1" s="1"/>
      <c r="C1" s="1"/>
      <c r="D1" s="1"/>
      <c r="E1" s="1"/>
      <c r="F1" s="1"/>
      <c r="G1" s="1"/>
      <c r="H1" s="1"/>
      <c r="I1" s="1"/>
      <c r="J1" s="3"/>
    </row>
    <row r="2" spans="1:10" ht="15.75" customHeight="1">
      <c r="A2" s="1"/>
      <c r="B2" s="4" t="s">
        <v>204</v>
      </c>
      <c r="C2" s="5"/>
      <c r="D2" s="5"/>
      <c r="E2" s="5"/>
      <c r="F2" s="5"/>
      <c r="G2" s="5"/>
      <c r="H2" s="5"/>
      <c r="I2" s="6"/>
      <c r="J2" s="3"/>
    </row>
    <row r="3" spans="1:10" ht="13.5" customHeight="1">
      <c r="A3" s="1"/>
      <c r="B3" s="15" t="s">
        <v>12</v>
      </c>
      <c r="C3" s="16" t="s">
        <v>0</v>
      </c>
      <c r="D3" s="17" t="s">
        <v>1</v>
      </c>
      <c r="E3" s="17" t="s">
        <v>2</v>
      </c>
      <c r="F3" s="17" t="s">
        <v>3</v>
      </c>
      <c r="G3" s="17" t="s">
        <v>4</v>
      </c>
      <c r="H3" s="18" t="s">
        <v>5</v>
      </c>
      <c r="I3" s="16" t="s">
        <v>6</v>
      </c>
      <c r="J3" s="3"/>
    </row>
    <row r="4" spans="1:10" ht="13.5" customHeight="1">
      <c r="A4" s="1"/>
      <c r="B4" s="7" t="s">
        <v>205</v>
      </c>
      <c r="C4" s="33">
        <v>96</v>
      </c>
      <c r="D4" s="8">
        <v>10.05</v>
      </c>
      <c r="E4" s="8">
        <v>12.05</v>
      </c>
      <c r="F4" s="8">
        <v>11</v>
      </c>
      <c r="G4" s="8">
        <v>12</v>
      </c>
      <c r="H4" s="19">
        <f aca="true" t="shared" si="0" ref="H4:H9">IF(COUNT(D4:G4)=0,"",SUM(D4:G4))</f>
        <v>45.1</v>
      </c>
      <c r="I4" s="20">
        <f>IF(H4="","",RANK(H4,($H$4:$H$8,$H$13:$H$17,$H$22:$H$26,$H$31:$H$35),0))</f>
        <v>7</v>
      </c>
      <c r="J4" s="3"/>
    </row>
    <row r="5" spans="1:10" ht="13.5" customHeight="1">
      <c r="A5" s="1"/>
      <c r="B5" s="7" t="s">
        <v>206</v>
      </c>
      <c r="C5" s="33">
        <v>96</v>
      </c>
      <c r="D5" s="8">
        <v>11.95</v>
      </c>
      <c r="E5" s="8">
        <v>11.6</v>
      </c>
      <c r="F5" s="8">
        <v>11.6</v>
      </c>
      <c r="G5" s="8">
        <v>12.3</v>
      </c>
      <c r="H5" s="19">
        <f t="shared" si="0"/>
        <v>47.45</v>
      </c>
      <c r="I5" s="20">
        <f>IF(H5="","",RANK(H5,($H$4:$H$8,$H$13:$H$17,$H$22:$H$26,$H$31:$H$35),0))</f>
        <v>4</v>
      </c>
      <c r="J5" s="3"/>
    </row>
    <row r="6" spans="1:10" ht="13.5" customHeight="1">
      <c r="A6" s="1"/>
      <c r="B6" s="7" t="s">
        <v>207</v>
      </c>
      <c r="C6" s="33">
        <v>97</v>
      </c>
      <c r="D6" s="8">
        <v>10.35</v>
      </c>
      <c r="E6" s="8">
        <v>12.35</v>
      </c>
      <c r="F6" s="8">
        <v>11.3</v>
      </c>
      <c r="G6" s="8">
        <v>12.4</v>
      </c>
      <c r="H6" s="19">
        <f t="shared" si="0"/>
        <v>46.4</v>
      </c>
      <c r="I6" s="20">
        <f>IF(H6="","",RANK(H6,($H$4:$H$8,$H$13:$H$17,$H$22:$H$26,$H$31:$H$35),0))</f>
        <v>5</v>
      </c>
      <c r="J6" s="3"/>
    </row>
    <row r="7" spans="1:10" ht="13.5" customHeight="1">
      <c r="A7" s="1"/>
      <c r="B7" s="7"/>
      <c r="C7" s="33"/>
      <c r="D7" s="8"/>
      <c r="E7" s="8"/>
      <c r="F7" s="8"/>
      <c r="G7" s="8"/>
      <c r="H7" s="19">
        <f t="shared" si="0"/>
      </c>
      <c r="I7" s="20">
        <f>IF(H7="","",RANK(H7,($H$4:$H$8,$H$13:$H$17,$H$22:$H$26,$H$31:$H$35),0))</f>
      </c>
      <c r="J7" s="3"/>
    </row>
    <row r="8" spans="1:10" ht="13.5" customHeight="1">
      <c r="A8" s="1"/>
      <c r="B8" s="7"/>
      <c r="C8" s="33"/>
      <c r="D8" s="8"/>
      <c r="E8" s="8"/>
      <c r="F8" s="8"/>
      <c r="G8" s="8"/>
      <c r="H8" s="19">
        <f t="shared" si="0"/>
      </c>
      <c r="I8" s="20">
        <f>IF(H8="","",RANK(H8,($H$4:$H$8,$H$13:$H$17,$H$22:$H$26,$H$31:$H$35),0))</f>
      </c>
      <c r="J8" s="3"/>
    </row>
    <row r="9" spans="1:10" ht="13.5" customHeight="1">
      <c r="A9" s="1"/>
      <c r="B9" s="15" t="s">
        <v>7</v>
      </c>
      <c r="C9" s="16"/>
      <c r="D9" s="60">
        <f>IF(COUNT(D4:D8)&lt;3,SUM(D4:D8),LARGE(D4:D8,1)+LARGE(D4:D8,2)+LARGE(D4:D8,3))</f>
        <v>32.35</v>
      </c>
      <c r="E9" s="60">
        <f>IF(COUNT(E4:E8)&lt;3,SUM(E4:E8),LARGE(E4:E8,1)+LARGE(E4:E8,2)+LARGE(E4:E8,3))</f>
        <v>36</v>
      </c>
      <c r="F9" s="60">
        <f>IF(COUNT(F4:F8)&lt;3,SUM(F4:F8),LARGE(F4:F8,1)+LARGE(F4:F8,2)+LARGE(F4:F8,3))</f>
        <v>33.9</v>
      </c>
      <c r="G9" s="60">
        <f>IF(COUNT(G4:G8)&lt;3,SUM(G4:G8),LARGE(G4:G8,1)+LARGE(G4:G8,2)+LARGE(G4:G8,3))</f>
        <v>36.7</v>
      </c>
      <c r="H9" s="59">
        <f t="shared" si="0"/>
        <v>138.95</v>
      </c>
      <c r="I9" s="16">
        <f>IF(H9=0,"",RANK(H9,($H$9,$H$18,$H$27,$H$36),0))</f>
        <v>2</v>
      </c>
      <c r="J9" s="3"/>
    </row>
    <row r="10" spans="1:10" ht="19.5" customHeight="1">
      <c r="A10" s="1"/>
      <c r="B10" s="9"/>
      <c r="C10" s="31"/>
      <c r="D10" s="9"/>
      <c r="E10" s="9"/>
      <c r="F10" s="9"/>
      <c r="G10" s="9"/>
      <c r="H10" s="9"/>
      <c r="I10" s="9"/>
      <c r="J10" s="3"/>
    </row>
    <row r="11" spans="1:10" ht="15.75" customHeight="1">
      <c r="A11" s="1"/>
      <c r="B11" s="77" t="s">
        <v>227</v>
      </c>
      <c r="C11" s="32"/>
      <c r="D11" s="5"/>
      <c r="E11" s="5"/>
      <c r="F11" s="5"/>
      <c r="G11" s="5"/>
      <c r="H11" s="5"/>
      <c r="I11" s="6"/>
      <c r="J11" s="3"/>
    </row>
    <row r="12" spans="1:10" ht="13.5" customHeight="1">
      <c r="A12" s="1"/>
      <c r="B12" s="15" t="s">
        <v>12</v>
      </c>
      <c r="C12" s="16" t="s">
        <v>0</v>
      </c>
      <c r="D12" s="17" t="s">
        <v>1</v>
      </c>
      <c r="E12" s="17" t="s">
        <v>2</v>
      </c>
      <c r="F12" s="17" t="s">
        <v>3</v>
      </c>
      <c r="G12" s="17" t="s">
        <v>4</v>
      </c>
      <c r="H12" s="18" t="s">
        <v>5</v>
      </c>
      <c r="I12" s="16" t="s">
        <v>6</v>
      </c>
      <c r="J12" s="3"/>
    </row>
    <row r="13" spans="1:10" ht="13.5" customHeight="1">
      <c r="A13" s="1"/>
      <c r="B13" s="7" t="s">
        <v>223</v>
      </c>
      <c r="C13" s="33">
        <v>95</v>
      </c>
      <c r="D13" s="8">
        <v>10.2</v>
      </c>
      <c r="E13" s="8">
        <v>12.25</v>
      </c>
      <c r="F13" s="8">
        <v>12.1</v>
      </c>
      <c r="G13" s="8">
        <v>11.75</v>
      </c>
      <c r="H13" s="19">
        <f aca="true" t="shared" si="1" ref="H13:H18">IF(COUNT(D13:G13)=0,"",SUM(D13:G13))</f>
        <v>46.3</v>
      </c>
      <c r="I13" s="20">
        <f>IF(H13="","",RANK(H13,($H$4:$H$8,$H$13:$H$17,$H$22:$H$26,$H$31:$H$35),0))</f>
        <v>6</v>
      </c>
      <c r="J13" s="3"/>
    </row>
    <row r="14" spans="1:10" ht="13.5" customHeight="1">
      <c r="A14" s="1"/>
      <c r="B14" s="7" t="s">
        <v>224</v>
      </c>
      <c r="C14" s="33">
        <v>96</v>
      </c>
      <c r="D14" s="8">
        <v>9.5</v>
      </c>
      <c r="E14" s="8">
        <v>13.8</v>
      </c>
      <c r="F14" s="8">
        <v>12.6</v>
      </c>
      <c r="G14" s="8">
        <v>11.8</v>
      </c>
      <c r="H14" s="19">
        <f t="shared" si="1"/>
        <v>47.7</v>
      </c>
      <c r="I14" s="20">
        <f>IF(H14="","",RANK(H14,($H$4:$H$8,$H$13:$H$17,$H$22:$H$26,$H$31:$H$35),0))</f>
        <v>3</v>
      </c>
      <c r="J14" s="3"/>
    </row>
    <row r="15" spans="1:10" ht="13.5" customHeight="1">
      <c r="A15" s="1"/>
      <c r="B15" s="7" t="s">
        <v>225</v>
      </c>
      <c r="C15" s="33">
        <v>96</v>
      </c>
      <c r="D15" s="8">
        <v>11.15</v>
      </c>
      <c r="E15" s="8">
        <v>12.45</v>
      </c>
      <c r="F15" s="8">
        <v>13.4</v>
      </c>
      <c r="G15" s="8">
        <v>11.95</v>
      </c>
      <c r="H15" s="19">
        <f t="shared" si="1"/>
        <v>48.95</v>
      </c>
      <c r="I15" s="20">
        <f>IF(H15="","",RANK(H15,($H$4:$H$8,$H$13:$H$17,$H$22:$H$26,$H$31:$H$35),0))</f>
        <v>2</v>
      </c>
      <c r="J15" s="3"/>
    </row>
    <row r="16" spans="1:10" ht="13.5" customHeight="1">
      <c r="A16" s="1"/>
      <c r="B16" s="7" t="s">
        <v>226</v>
      </c>
      <c r="C16" s="33">
        <v>98</v>
      </c>
      <c r="D16" s="8">
        <v>14.95</v>
      </c>
      <c r="E16" s="8">
        <v>14.6</v>
      </c>
      <c r="F16" s="8">
        <v>15</v>
      </c>
      <c r="G16" s="8">
        <v>14.95</v>
      </c>
      <c r="H16" s="19">
        <f t="shared" si="1"/>
        <v>59.5</v>
      </c>
      <c r="I16" s="20">
        <f>IF(H16="","",RANK(H16,($H$4:$H$8,$H$13:$H$17,$H$22:$H$26,$H$31:$H$35),0))</f>
        <v>1</v>
      </c>
      <c r="J16" s="3"/>
    </row>
    <row r="17" spans="1:10" ht="13.5" customHeight="1">
      <c r="A17" s="1"/>
      <c r="B17" s="7" t="s">
        <v>13</v>
      </c>
      <c r="C17" s="33" t="s">
        <v>13</v>
      </c>
      <c r="D17" s="8"/>
      <c r="E17" s="8"/>
      <c r="F17" s="8"/>
      <c r="G17" s="8"/>
      <c r="H17" s="19">
        <f t="shared" si="1"/>
      </c>
      <c r="I17" s="20">
        <f>IF(H17="","",RANK(H17,($H$4:$H$8,$H$13:$H$17,$H$22:$H$26,$H$31:$H$35),0))</f>
      </c>
      <c r="J17" s="3"/>
    </row>
    <row r="18" spans="1:10" ht="13.5" customHeight="1">
      <c r="A18" s="1"/>
      <c r="B18" s="15" t="s">
        <v>7</v>
      </c>
      <c r="C18" s="16"/>
      <c r="D18" s="60">
        <f>IF(COUNT(D13:D17)&lt;3,SUM(D13:D17),LARGE(D13:D17,1)+LARGE(D13:D17,2)+LARGE(D13:D17,3))</f>
        <v>36.3</v>
      </c>
      <c r="E18" s="60">
        <f>IF(COUNT(E13:E17)&lt;3,SUM(E13:E17),LARGE(E13:E17,1)+LARGE(E13:E17,2)+LARGE(E13:E17,3))</f>
        <v>40.85</v>
      </c>
      <c r="F18" s="60">
        <f>IF(COUNT(F13:F17)&lt;3,SUM(F13:F17),LARGE(F13:F17,1)+LARGE(F13:F17,2)+LARGE(F13:F17,3))</f>
        <v>41</v>
      </c>
      <c r="G18" s="60">
        <f>IF(COUNT(G13:G17)&lt;3,SUM(G13:G17),LARGE(G13:G17,1)+LARGE(G13:G17,2)+LARGE(G13:G17,3))</f>
        <v>38.7</v>
      </c>
      <c r="H18" s="59">
        <f t="shared" si="1"/>
        <v>156.85</v>
      </c>
      <c r="I18" s="16">
        <f>IF(H18=0,"",RANK(H18,($H$9,$H$18,$H$27,$H$36),0))</f>
        <v>1</v>
      </c>
      <c r="J18" s="3"/>
    </row>
    <row r="19" spans="1:10" ht="19.5" customHeight="1">
      <c r="A19" s="1"/>
      <c r="B19" s="9"/>
      <c r="C19" s="31"/>
      <c r="D19" s="9"/>
      <c r="E19" s="9"/>
      <c r="F19" s="9"/>
      <c r="G19" s="9"/>
      <c r="H19" s="9"/>
      <c r="I19" s="9"/>
      <c r="J19" s="3"/>
    </row>
    <row r="20" spans="1:10" ht="15.75" customHeight="1">
      <c r="A20" s="1"/>
      <c r="B20" s="4"/>
      <c r="C20" s="32"/>
      <c r="D20" s="5"/>
      <c r="E20" s="5"/>
      <c r="F20" s="5"/>
      <c r="G20" s="5"/>
      <c r="H20" s="5"/>
      <c r="I20" s="6"/>
      <c r="J20" s="3"/>
    </row>
    <row r="21" spans="1:10" ht="13.5" customHeight="1">
      <c r="A21" s="1"/>
      <c r="B21" s="15" t="s">
        <v>12</v>
      </c>
      <c r="C21" s="16" t="s">
        <v>0</v>
      </c>
      <c r="D21" s="17" t="s">
        <v>1</v>
      </c>
      <c r="E21" s="17" t="s">
        <v>2</v>
      </c>
      <c r="F21" s="17" t="s">
        <v>3</v>
      </c>
      <c r="G21" s="17" t="s">
        <v>4</v>
      </c>
      <c r="H21" s="18" t="s">
        <v>5</v>
      </c>
      <c r="I21" s="16" t="s">
        <v>6</v>
      </c>
      <c r="J21" s="3"/>
    </row>
    <row r="22" spans="1:10" ht="13.5" customHeight="1">
      <c r="A22" s="1"/>
      <c r="B22" s="7"/>
      <c r="C22" s="33"/>
      <c r="D22" s="8"/>
      <c r="E22" s="8"/>
      <c r="F22" s="8"/>
      <c r="G22" s="8"/>
      <c r="H22" s="19">
        <f aca="true" t="shared" si="2" ref="H22:H27">IF(COUNT(D22:G22)=0,"",SUM(D22:G22))</f>
      </c>
      <c r="I22" s="20">
        <f>IF(H22="","",RANK(H22,($H$4:$H$8,$H$13:$H$17,$H$22:$H$26,$H$31:$H$35),0))</f>
      </c>
      <c r="J22" s="3"/>
    </row>
    <row r="23" spans="1:10" ht="13.5" customHeight="1">
      <c r="A23" s="1"/>
      <c r="B23" s="7"/>
      <c r="C23" s="33"/>
      <c r="D23" s="8"/>
      <c r="E23" s="8"/>
      <c r="F23" s="8"/>
      <c r="G23" s="8"/>
      <c r="H23" s="19">
        <f t="shared" si="2"/>
      </c>
      <c r="I23" s="20">
        <f>IF(H23="","",RANK(H23,($H$4:$H$8,$H$13:$H$17,$H$22:$H$26,$H$31:$H$35),0))</f>
      </c>
      <c r="J23" s="3"/>
    </row>
    <row r="24" spans="1:10" ht="13.5" customHeight="1">
      <c r="A24" s="1"/>
      <c r="B24" s="7"/>
      <c r="C24" s="33"/>
      <c r="D24" s="8"/>
      <c r="E24" s="8"/>
      <c r="F24" s="8"/>
      <c r="G24" s="8"/>
      <c r="H24" s="19">
        <f t="shared" si="2"/>
      </c>
      <c r="I24" s="20">
        <f>IF(H24="","",RANK(H24,($H$4:$H$8,$H$13:$H$17,$H$22:$H$26,$H$31:$H$35),0))</f>
      </c>
      <c r="J24" s="3"/>
    </row>
    <row r="25" spans="1:10" ht="13.5" customHeight="1">
      <c r="A25" s="1"/>
      <c r="B25" s="7"/>
      <c r="C25" s="33"/>
      <c r="D25" s="8"/>
      <c r="E25" s="8"/>
      <c r="F25" s="8"/>
      <c r="G25" s="8"/>
      <c r="H25" s="19">
        <f t="shared" si="2"/>
      </c>
      <c r="I25" s="20">
        <f>IF(H25="","",RANK(H25,($H$4:$H$8,$H$13:$H$17,$H$22:$H$26,$H$31:$H$35),0))</f>
      </c>
      <c r="J25" s="3"/>
    </row>
    <row r="26" spans="1:10" ht="13.5" customHeight="1">
      <c r="A26" s="1"/>
      <c r="B26" s="7"/>
      <c r="C26" s="33"/>
      <c r="D26" s="8"/>
      <c r="E26" s="8"/>
      <c r="F26" s="8"/>
      <c r="G26" s="8"/>
      <c r="H26" s="19">
        <f t="shared" si="2"/>
      </c>
      <c r="I26" s="20">
        <f>IF(H26="","",RANK(H26,($H$4:$H$8,$H$13:$H$17,$H$22:$H$26,$H$31:$H$35),0))</f>
      </c>
      <c r="J26" s="3"/>
    </row>
    <row r="27" spans="1:10" ht="13.5" customHeight="1">
      <c r="A27" s="1"/>
      <c r="B27" s="15" t="s">
        <v>7</v>
      </c>
      <c r="C27" s="16"/>
      <c r="D27" s="60">
        <f>IF(COUNT(D22:D26)&lt;3,SUM(D22:D26),LARGE(D22:D26,1)+LARGE(D22:D26,2)+LARGE(D22:D26,3))</f>
        <v>0</v>
      </c>
      <c r="E27" s="60">
        <f>IF(COUNT(E22:E26)&lt;3,SUM(E22:E26),LARGE(E22:E26,1)+LARGE(E22:E26,2)+LARGE(E22:E26,3))</f>
        <v>0</v>
      </c>
      <c r="F27" s="60">
        <f>IF(COUNT(F22:F26)&lt;3,SUM(F22:F26),LARGE(F22:F26,1)+LARGE(F22:F26,2)+LARGE(F22:F26,3))</f>
        <v>0</v>
      </c>
      <c r="G27" s="60">
        <f>IF(COUNT(G22:G26)&lt;3,SUM(G22:G26),LARGE(G22:G26,1)+LARGE(G22:G26,2)+LARGE(G22:G26,3))</f>
        <v>0</v>
      </c>
      <c r="H27" s="59">
        <f t="shared" si="2"/>
        <v>0</v>
      </c>
      <c r="I27" s="16">
        <f>IF(H27=0,"",RANK(H27,($H$9,$H$18,$H$27,$H$36),0))</f>
      </c>
      <c r="J27" s="3"/>
    </row>
    <row r="28" spans="1:10" ht="19.5" customHeight="1">
      <c r="A28" s="1"/>
      <c r="B28" s="9"/>
      <c r="C28" s="31"/>
      <c r="D28" s="9"/>
      <c r="E28" s="9"/>
      <c r="F28" s="9"/>
      <c r="G28" s="9"/>
      <c r="H28" s="9"/>
      <c r="I28" s="9"/>
      <c r="J28" s="3"/>
    </row>
    <row r="29" spans="1:10" ht="15.75" customHeight="1">
      <c r="A29" s="1"/>
      <c r="B29" s="4"/>
      <c r="C29" s="32"/>
      <c r="D29" s="5"/>
      <c r="E29" s="5"/>
      <c r="F29" s="5"/>
      <c r="G29" s="5"/>
      <c r="H29" s="5"/>
      <c r="I29" s="10"/>
      <c r="J29" s="3"/>
    </row>
    <row r="30" spans="1:10" ht="13.5" customHeight="1">
      <c r="A30" s="1"/>
      <c r="B30" s="15" t="s">
        <v>12</v>
      </c>
      <c r="C30" s="16" t="s">
        <v>0</v>
      </c>
      <c r="D30" s="17" t="s">
        <v>1</v>
      </c>
      <c r="E30" s="17" t="s">
        <v>2</v>
      </c>
      <c r="F30" s="17" t="s">
        <v>3</v>
      </c>
      <c r="G30" s="17" t="s">
        <v>4</v>
      </c>
      <c r="H30" s="18" t="s">
        <v>5</v>
      </c>
      <c r="I30" s="16" t="s">
        <v>6</v>
      </c>
      <c r="J30" s="3"/>
    </row>
    <row r="31" spans="1:10" ht="13.5" customHeight="1">
      <c r="A31" s="1"/>
      <c r="B31" s="7"/>
      <c r="C31" s="33"/>
      <c r="D31" s="8"/>
      <c r="E31" s="8"/>
      <c r="F31" s="8"/>
      <c r="G31" s="8"/>
      <c r="H31" s="19">
        <f aca="true" t="shared" si="3" ref="H31:H36">IF(COUNT(D31:G31)=0,"",SUM(D31:G31))</f>
      </c>
      <c r="I31" s="20">
        <f>IF(H31="","",RANK(H31,($H$4:$H$8,$H$13:$H$17,$H$22:$H$26,$H$31:$H$35),0))</f>
      </c>
      <c r="J31" s="3"/>
    </row>
    <row r="32" spans="1:10" ht="13.5" customHeight="1">
      <c r="A32" s="1"/>
      <c r="B32" s="7"/>
      <c r="C32" s="33"/>
      <c r="D32" s="8"/>
      <c r="E32" s="8"/>
      <c r="F32" s="8"/>
      <c r="G32" s="8"/>
      <c r="H32" s="19">
        <f t="shared" si="3"/>
      </c>
      <c r="I32" s="20">
        <f>IF(H32="","",RANK(H32,($H$4:$H$8,$H$13:$H$17,$H$22:$H$26,$H$31:$H$35),0))</f>
      </c>
      <c r="J32" s="3"/>
    </row>
    <row r="33" spans="1:10" ht="13.5" customHeight="1">
      <c r="A33" s="1"/>
      <c r="B33" s="7"/>
      <c r="C33" s="33"/>
      <c r="D33" s="8"/>
      <c r="E33" s="8"/>
      <c r="F33" s="8"/>
      <c r="G33" s="8"/>
      <c r="H33" s="19">
        <f t="shared" si="3"/>
      </c>
      <c r="I33" s="20">
        <f>IF(H33="","",RANK(H33,($H$4:$H$8,$H$13:$H$17,$H$22:$H$26,$H$31:$H$35),0))</f>
      </c>
      <c r="J33" s="3"/>
    </row>
    <row r="34" spans="1:10" ht="13.5" customHeight="1">
      <c r="A34" s="1"/>
      <c r="B34" s="7"/>
      <c r="C34" s="33"/>
      <c r="D34" s="8"/>
      <c r="E34" s="8"/>
      <c r="F34" s="8"/>
      <c r="G34" s="8"/>
      <c r="H34" s="19">
        <f t="shared" si="3"/>
      </c>
      <c r="I34" s="20">
        <f>IF(H34="","",RANK(H34,($H$4:$H$8,$H$13:$H$17,$H$22:$H$26,$H$31:$H$35),0))</f>
      </c>
      <c r="J34" s="3"/>
    </row>
    <row r="35" spans="1:10" ht="13.5" customHeight="1">
      <c r="A35" s="1"/>
      <c r="B35" s="7"/>
      <c r="C35" s="33"/>
      <c r="D35" s="8"/>
      <c r="E35" s="8"/>
      <c r="F35" s="8"/>
      <c r="G35" s="8"/>
      <c r="H35" s="19">
        <f t="shared" si="3"/>
      </c>
      <c r="I35" s="20">
        <f>IF(H35="","",RANK(H35,($H$4:$H$8,$H$13:$H$17,$H$22:$H$26,$H$31:$H$35),0))</f>
      </c>
      <c r="J35" s="3"/>
    </row>
    <row r="36" spans="1:10" ht="13.5" customHeight="1">
      <c r="A36" s="1"/>
      <c r="B36" s="15" t="s">
        <v>7</v>
      </c>
      <c r="C36" s="16"/>
      <c r="D36" s="60">
        <f>IF(COUNT(D31:D35)&lt;3,SUM(D31:D35),LARGE(D31:D35,1)+LARGE(D31:D35,2)+LARGE(D31:D35,3))</f>
        <v>0</v>
      </c>
      <c r="E36" s="60">
        <f>IF(COUNT(E31:E35)&lt;3,SUM(E31:E35),LARGE(E31:E35,1)+LARGE(E31:E35,2)+LARGE(E31:E35,3))</f>
        <v>0</v>
      </c>
      <c r="F36" s="60">
        <f>IF(COUNT(F31:F35)&lt;3,SUM(F31:F35),LARGE(F31:F35,1)+LARGE(F31:F35,2)+LARGE(F31:F35,3))</f>
        <v>0</v>
      </c>
      <c r="G36" s="60">
        <f>IF(COUNT(G31:G35)&lt;3,SUM(G31:G35),LARGE(G31:G35,1)+LARGE(G31:G35,2)+LARGE(G31:G35,3))</f>
        <v>0</v>
      </c>
      <c r="H36" s="59">
        <f t="shared" si="3"/>
        <v>0</v>
      </c>
      <c r="I36" s="16">
        <f>IF(H36=0,"",RANK(H36,($H$9,$H$18,$H$27,$H$36),0))</f>
      </c>
      <c r="J36" s="3"/>
    </row>
    <row r="37" spans="1:10" ht="19.5" customHeight="1">
      <c r="A37" s="1"/>
      <c r="B37" s="11"/>
      <c r="C37" s="11"/>
      <c r="D37" s="11"/>
      <c r="E37" s="11"/>
      <c r="F37" s="11"/>
      <c r="G37" s="11"/>
      <c r="H37" s="11"/>
      <c r="I37" s="11"/>
      <c r="J37" s="3"/>
    </row>
    <row r="38" spans="1:15" ht="19.5" customHeight="1">
      <c r="A38" s="1"/>
      <c r="B38" s="12" t="s">
        <v>9</v>
      </c>
      <c r="C38" s="12"/>
      <c r="D38" s="11"/>
      <c r="E38" s="11"/>
      <c r="F38" s="11"/>
      <c r="G38" s="11"/>
      <c r="H38" s="11"/>
      <c r="I38" s="11"/>
      <c r="J38" s="3"/>
      <c r="M38" s="28" t="s">
        <v>8</v>
      </c>
      <c r="N38" s="27"/>
      <c r="O38" s="27"/>
    </row>
    <row r="39" spans="1:15" ht="7.5" customHeight="1" thickBot="1">
      <c r="A39" s="1"/>
      <c r="B39" s="11"/>
      <c r="C39" s="11"/>
      <c r="D39" s="11"/>
      <c r="E39" s="11"/>
      <c r="F39" s="11"/>
      <c r="G39" s="11"/>
      <c r="H39" s="11"/>
      <c r="I39" s="11"/>
      <c r="J39" s="3"/>
      <c r="M39" s="27"/>
      <c r="N39" s="27"/>
      <c r="O39" s="27"/>
    </row>
    <row r="40" spans="1:14" ht="15.75" customHeight="1">
      <c r="A40" s="1"/>
      <c r="B40" s="42"/>
      <c r="C40" s="43"/>
      <c r="D40" s="43"/>
      <c r="E40" s="43"/>
      <c r="F40" s="43"/>
      <c r="G40" s="43"/>
      <c r="H40" s="44" t="s">
        <v>5</v>
      </c>
      <c r="I40" s="45" t="s">
        <v>6</v>
      </c>
      <c r="J40" s="3"/>
      <c r="L40" s="30"/>
      <c r="M40" s="29"/>
      <c r="N40" s="30"/>
    </row>
    <row r="41" spans="1:14" ht="18" customHeight="1">
      <c r="A41" s="1"/>
      <c r="B41" s="46" t="str">
        <f>IF(M46=0,"",M46)</f>
        <v>WRS Dietenheim-Illerrieden TÜ</v>
      </c>
      <c r="C41" s="47"/>
      <c r="D41" s="48"/>
      <c r="E41" s="48"/>
      <c r="F41" s="48"/>
      <c r="G41" s="49"/>
      <c r="H41" s="46">
        <f>IF(N46=0,"",ROUND(N46,2))</f>
        <v>156.85</v>
      </c>
      <c r="I41" s="50">
        <f>IF(N46=0,"",ROUND(L46,0))</f>
        <v>1</v>
      </c>
      <c r="J41" s="3"/>
      <c r="L41" s="36">
        <f>RANK(N41,N41:N44)+0.1</f>
        <v>2.1</v>
      </c>
      <c r="M41" s="13" t="str">
        <f>B2</f>
        <v>GHWRS Hohberg-Hofweier FR</v>
      </c>
      <c r="N41" s="34">
        <f>H9</f>
        <v>138.95</v>
      </c>
    </row>
    <row r="42" spans="1:14" ht="18" customHeight="1">
      <c r="A42" s="1"/>
      <c r="B42" s="46" t="str">
        <f>IF(M47=0,"",M47)</f>
        <v>GHWRS Hohberg-Hofweier FR</v>
      </c>
      <c r="C42" s="51"/>
      <c r="D42" s="52"/>
      <c r="E42" s="52"/>
      <c r="F42" s="52"/>
      <c r="G42" s="53"/>
      <c r="H42" s="46">
        <f>IF(N47=0,"",ROUND(N47,2))</f>
        <v>138.95</v>
      </c>
      <c r="I42" s="50">
        <f>IF(N47=0,"",ROUND(L47,0))</f>
        <v>2</v>
      </c>
      <c r="J42" s="3"/>
      <c r="L42" s="37">
        <f>RANK(N42,N41:N44)+0.2</f>
        <v>1.2</v>
      </c>
      <c r="M42" s="14" t="str">
        <f>B11</f>
        <v>WRS Dietenheim-Illerrieden TÜ</v>
      </c>
      <c r="N42" s="35">
        <f>H18</f>
        <v>156.85</v>
      </c>
    </row>
    <row r="43" spans="1:14" ht="18" customHeight="1">
      <c r="A43" s="1"/>
      <c r="B43" s="46">
        <f>IF(M48=0,"",M48)</f>
      </c>
      <c r="C43" s="51"/>
      <c r="D43" s="52"/>
      <c r="E43" s="52"/>
      <c r="F43" s="52"/>
      <c r="G43" s="53"/>
      <c r="H43" s="46">
        <f>IF(N48=0,"",ROUND(N48,2))</f>
      </c>
      <c r="I43" s="50">
        <f>IF(N48=0,"",ROUND(L48,0))</f>
      </c>
      <c r="J43" s="3"/>
      <c r="L43" s="37">
        <f>RANK(N43,N41:N44)+0.3</f>
        <v>3.3</v>
      </c>
      <c r="M43" s="14">
        <f>B20</f>
        <v>0</v>
      </c>
      <c r="N43" s="35">
        <f>H27</f>
        <v>0</v>
      </c>
    </row>
    <row r="44" spans="1:14" ht="18" customHeight="1" thickBot="1">
      <c r="A44" s="1"/>
      <c r="B44" s="54">
        <f>IF(M49=0,"",M49)</f>
      </c>
      <c r="C44" s="55"/>
      <c r="D44" s="56"/>
      <c r="E44" s="56"/>
      <c r="F44" s="56"/>
      <c r="G44" s="57"/>
      <c r="H44" s="58">
        <f>IF(N49=0,"",ROUND(N49,2))</f>
      </c>
      <c r="I44" s="61">
        <f>IF(N49=0,"",ROUND(L49,0))</f>
      </c>
      <c r="J44" s="3"/>
      <c r="L44" s="38">
        <f>RANK(N44,N41:N44)+0.4</f>
        <v>3.4</v>
      </c>
      <c r="M44" s="14">
        <f>B29</f>
        <v>0</v>
      </c>
      <c r="N44" s="35">
        <f>H36</f>
        <v>0</v>
      </c>
    </row>
    <row r="45" spans="1:13" ht="19.5" customHeight="1">
      <c r="A45" s="1"/>
      <c r="B45" s="21"/>
      <c r="C45" s="22"/>
      <c r="D45" s="23"/>
      <c r="E45" s="23"/>
      <c r="F45" s="23"/>
      <c r="G45" s="23"/>
      <c r="H45" s="24"/>
      <c r="I45" s="25"/>
      <c r="J45" s="3"/>
      <c r="L45" s="40"/>
      <c r="M45" s="39" t="s">
        <v>11</v>
      </c>
    </row>
    <row r="46" spans="1:14" ht="12.75">
      <c r="A46" s="2"/>
      <c r="B46" s="26"/>
      <c r="C46" s="26"/>
      <c r="D46" s="26"/>
      <c r="E46" s="26"/>
      <c r="F46" s="26"/>
      <c r="G46" s="26"/>
      <c r="H46" s="26"/>
      <c r="I46" s="26"/>
      <c r="J46" s="2"/>
      <c r="L46" s="41">
        <f>SMALL($L$41:$L$44,1)</f>
        <v>1.2</v>
      </c>
      <c r="M46" t="str">
        <f>VLOOKUP(L46,$L$41:$N$44,2,FALSE)</f>
        <v>WRS Dietenheim-Illerrieden TÜ</v>
      </c>
      <c r="N46">
        <f>VLOOKUP(L46,$L$41:$N$44,3,FALSE)</f>
        <v>156.85</v>
      </c>
    </row>
    <row r="47" spans="2:14" ht="12.75">
      <c r="B47" s="27"/>
      <c r="C47" s="27"/>
      <c r="D47" s="27"/>
      <c r="E47" s="27"/>
      <c r="F47" s="27"/>
      <c r="G47" s="27"/>
      <c r="H47" s="27"/>
      <c r="I47" s="27"/>
      <c r="L47" s="41">
        <f>SMALL($L$41:$L$44,2)</f>
        <v>2.1</v>
      </c>
      <c r="M47" t="str">
        <f>VLOOKUP(L47,$L$41:$N$44,2,FALSE)</f>
        <v>GHWRS Hohberg-Hofweier FR</v>
      </c>
      <c r="N47">
        <f>VLOOKUP(L47,$L$41:$N$44,3,FALSE)</f>
        <v>138.95</v>
      </c>
    </row>
    <row r="48" spans="12:14" ht="12.75">
      <c r="L48" s="41">
        <f>SMALL($L$41:$L$44,3)</f>
        <v>3.3</v>
      </c>
      <c r="M48">
        <f>VLOOKUP(L48,$L$41:$N$44,2,FALSE)</f>
        <v>0</v>
      </c>
      <c r="N48">
        <f>VLOOKUP(L48,$L$41:$N$44,3,FALSE)</f>
        <v>0</v>
      </c>
    </row>
    <row r="49" spans="12:14" ht="12.75">
      <c r="L49" s="41">
        <f>SMALL($L$41:$L$44,4)</f>
        <v>3.4</v>
      </c>
      <c r="M49">
        <f>VLOOKUP(L49,$L$41:$N$44,2,FALSE)</f>
        <v>0</v>
      </c>
      <c r="N49">
        <f>VLOOKUP(L49,$L$41:$N$44,3,FALSE)</f>
        <v>0</v>
      </c>
    </row>
  </sheetData>
  <sheetProtection sheet="1" objects="1" scenarios="1"/>
  <printOptions gridLines="1"/>
  <pageMargins left="0.8267716535433072" right="0.7874015748031497" top="1.968503937007874" bottom="0.3937007874015748" header="0.3937007874015748" footer="0.2755905511811024"/>
  <pageSetup horizontalDpi="300" verticalDpi="300" orientation="portrait" paperSize="9" r:id="rId1"/>
  <headerFooter alignWithMargins="0">
    <oddHeader>&amp;C&amp;"Arial,Fett"&amp;24JUGEND TRAINIERT FÜR OLYMPIA
Gerätturnen
&amp;14Landesfinale Baden-Württemberg 2011
Ort: Schwäbisch Gmünd   -   Datum: 23./24.02.2011  
Wettkampfklasse: 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O49"/>
  <sheetViews>
    <sheetView view="pageLayout" showRuler="0" workbookViewId="0" topLeftCell="A16">
      <selection activeCell="B4" sqref="B4:B8"/>
    </sheetView>
  </sheetViews>
  <sheetFormatPr defaultColWidth="11.421875" defaultRowHeight="12.75"/>
  <cols>
    <col min="1" max="1" width="4.7109375" style="0" customWidth="1"/>
    <col min="2" max="2" width="27.7109375" style="0" customWidth="1"/>
    <col min="3" max="3" width="4.7109375" style="0" customWidth="1"/>
    <col min="4" max="7" width="6.7109375" style="0" customWidth="1"/>
    <col min="8" max="8" width="8.7109375" style="0" customWidth="1"/>
    <col min="9" max="10" width="5.7109375" style="0" customWidth="1"/>
    <col min="12" max="12" width="8.7109375" style="0" hidden="1" customWidth="1"/>
    <col min="13" max="13" width="60.7109375" style="0" hidden="1" customWidth="1"/>
    <col min="14" max="14" width="11.421875" style="0" hidden="1" customWidth="1"/>
  </cols>
  <sheetData>
    <row r="1" spans="1:10" ht="19.5" customHeight="1">
      <c r="A1" s="1"/>
      <c r="B1" s="1"/>
      <c r="C1" s="1"/>
      <c r="D1" s="1"/>
      <c r="E1" s="1"/>
      <c r="F1" s="1"/>
      <c r="G1" s="1"/>
      <c r="H1" s="1"/>
      <c r="I1" s="1"/>
      <c r="J1" s="3"/>
    </row>
    <row r="2" spans="1:10" ht="15.75" customHeight="1">
      <c r="A2" s="1"/>
      <c r="B2" s="77" t="s">
        <v>243</v>
      </c>
      <c r="C2" s="5"/>
      <c r="D2" s="5"/>
      <c r="E2" s="5"/>
      <c r="F2" s="5"/>
      <c r="G2" s="5"/>
      <c r="H2" s="5"/>
      <c r="I2" s="6"/>
      <c r="J2" s="3"/>
    </row>
    <row r="3" spans="1:10" ht="13.5" customHeight="1">
      <c r="A3" s="1"/>
      <c r="B3" s="15" t="s">
        <v>12</v>
      </c>
      <c r="C3" s="16" t="s">
        <v>0</v>
      </c>
      <c r="D3" s="17" t="s">
        <v>2</v>
      </c>
      <c r="E3" s="17" t="s">
        <v>3</v>
      </c>
      <c r="F3" s="17" t="s">
        <v>10</v>
      </c>
      <c r="G3" s="17" t="s">
        <v>1</v>
      </c>
      <c r="H3" s="18" t="s">
        <v>5</v>
      </c>
      <c r="I3" s="16" t="s">
        <v>6</v>
      </c>
      <c r="J3" s="3"/>
    </row>
    <row r="4" spans="1:10" ht="13.5" customHeight="1">
      <c r="A4" s="1"/>
      <c r="B4" s="7" t="s">
        <v>105</v>
      </c>
      <c r="C4" s="33">
        <v>99</v>
      </c>
      <c r="D4" s="8">
        <v>14.45</v>
      </c>
      <c r="E4" s="8">
        <v>14.9</v>
      </c>
      <c r="F4" s="8">
        <v>14.5</v>
      </c>
      <c r="G4" s="8">
        <v>14.95</v>
      </c>
      <c r="H4" s="19">
        <f aca="true" t="shared" si="0" ref="H4:H9">IF(COUNT(D4:G4)=0,"",SUM(D4:G4))</f>
        <v>58.8</v>
      </c>
      <c r="I4" s="20">
        <f>IF(H4="","",RANK(H4,($H$4:$H$8,$H$13:$H$17,$H$22:$H$26,$H$31:$H$35),0))</f>
        <v>2</v>
      </c>
      <c r="J4" s="3"/>
    </row>
    <row r="5" spans="1:10" ht="13.5" customHeight="1">
      <c r="A5" s="1"/>
      <c r="B5" s="7" t="s">
        <v>106</v>
      </c>
      <c r="C5" s="33">
        <v>0</v>
      </c>
      <c r="D5" s="8">
        <v>14.75</v>
      </c>
      <c r="E5" s="8">
        <v>14.9</v>
      </c>
      <c r="F5" s="8">
        <v>14.6</v>
      </c>
      <c r="G5" s="8">
        <v>14.55</v>
      </c>
      <c r="H5" s="19">
        <f t="shared" si="0"/>
        <v>58.8</v>
      </c>
      <c r="I5" s="20">
        <f>IF(H5="","",RANK(H5,($H$4:$H$8,$H$13:$H$17,$H$22:$H$26,$H$31:$H$35),0))</f>
        <v>2</v>
      </c>
      <c r="J5" s="3"/>
    </row>
    <row r="6" spans="1:10" ht="13.5" customHeight="1">
      <c r="A6" s="1"/>
      <c r="B6" s="7" t="s">
        <v>107</v>
      </c>
      <c r="C6" s="33">
        <v>0</v>
      </c>
      <c r="D6" s="8">
        <v>14.5</v>
      </c>
      <c r="E6" s="8">
        <v>14.45</v>
      </c>
      <c r="F6" s="8">
        <v>14.7</v>
      </c>
      <c r="G6" s="8">
        <v>14.8</v>
      </c>
      <c r="H6" s="19">
        <f t="shared" si="0"/>
        <v>58.45</v>
      </c>
      <c r="I6" s="20">
        <f>IF(H6="","",RANK(H6,($H$4:$H$8,$H$13:$H$17,$H$22:$H$26,$H$31:$H$35),0))</f>
        <v>6</v>
      </c>
      <c r="J6" s="3"/>
    </row>
    <row r="7" spans="1:10" ht="13.5" customHeight="1">
      <c r="A7" s="1"/>
      <c r="B7" s="7" t="s">
        <v>108</v>
      </c>
      <c r="C7" s="33">
        <v>0</v>
      </c>
      <c r="D7" s="8">
        <v>14.2</v>
      </c>
      <c r="E7" s="8">
        <v>14.9</v>
      </c>
      <c r="F7" s="8">
        <v>14.7</v>
      </c>
      <c r="G7" s="8">
        <v>14.85</v>
      </c>
      <c r="H7" s="19">
        <f t="shared" si="0"/>
        <v>58.65</v>
      </c>
      <c r="I7" s="20">
        <f>IF(H7="","",RANK(H7,($H$4:$H$8,$H$13:$H$17,$H$22:$H$26,$H$31:$H$35),0))</f>
        <v>4</v>
      </c>
      <c r="J7" s="3"/>
    </row>
    <row r="8" spans="1:10" ht="13.5" customHeight="1">
      <c r="A8" s="1"/>
      <c r="B8" s="7" t="s">
        <v>109</v>
      </c>
      <c r="C8" s="33">
        <v>0</v>
      </c>
      <c r="D8" s="8">
        <v>14.2</v>
      </c>
      <c r="E8" s="8">
        <v>14.7</v>
      </c>
      <c r="F8" s="8">
        <v>14.5</v>
      </c>
      <c r="G8" s="8">
        <v>14.6</v>
      </c>
      <c r="H8" s="19">
        <f t="shared" si="0"/>
        <v>58</v>
      </c>
      <c r="I8" s="20">
        <f>IF(H8="","",RANK(H8,($H$4:$H$8,$H$13:$H$17,$H$22:$H$26,$H$31:$H$35),0))</f>
        <v>7</v>
      </c>
      <c r="J8" s="3"/>
    </row>
    <row r="9" spans="1:10" ht="13.5" customHeight="1">
      <c r="A9" s="1"/>
      <c r="B9" s="15" t="s">
        <v>7</v>
      </c>
      <c r="C9" s="16"/>
      <c r="D9" s="60">
        <f>IF(COUNT(D4:D8)&lt;3,SUM(D4:D8),LARGE(D4:D8,1)+LARGE(D4:D8,2)+LARGE(D4:D8,3))</f>
        <v>43.7</v>
      </c>
      <c r="E9" s="60">
        <f>IF(COUNT(E4:E8)&lt;3,SUM(E4:E8),LARGE(E4:E8,1)+LARGE(E4:E8,2)+LARGE(E4:E8,3))</f>
        <v>44.7</v>
      </c>
      <c r="F9" s="60">
        <f>IF(COUNT(F4:F8)&lt;3,SUM(F4:F8),LARGE(F4:F8,1)+LARGE(F4:F8,2)+LARGE(F4:F8,3))</f>
        <v>44</v>
      </c>
      <c r="G9" s="60">
        <f>IF(COUNT(G4:G8)&lt;3,SUM(G4:G8),LARGE(G4:G8,1)+LARGE(G4:G8,2)+LARGE(G4:G8,3))</f>
        <v>44.6</v>
      </c>
      <c r="H9" s="59">
        <f t="shared" si="0"/>
        <v>177</v>
      </c>
      <c r="I9" s="16">
        <f>IF(H9=0,"",RANK(H9,($H$9,$H$18,$H$27,$H$36),0))</f>
        <v>1</v>
      </c>
      <c r="J9" s="3"/>
    </row>
    <row r="10" spans="1:10" ht="19.5" customHeight="1">
      <c r="A10" s="1"/>
      <c r="B10" s="9"/>
      <c r="C10" s="31"/>
      <c r="D10" s="9"/>
      <c r="E10" s="9"/>
      <c r="F10" s="9"/>
      <c r="G10" s="9"/>
      <c r="H10" s="9"/>
      <c r="I10" s="9"/>
      <c r="J10" s="3"/>
    </row>
    <row r="11" spans="1:10" ht="15.75" customHeight="1">
      <c r="A11" s="1"/>
      <c r="B11" s="4" t="s">
        <v>60</v>
      </c>
      <c r="C11" s="32"/>
      <c r="D11" s="5"/>
      <c r="E11" s="5"/>
      <c r="F11" s="5"/>
      <c r="G11" s="5"/>
      <c r="H11" s="5"/>
      <c r="I11" s="6"/>
      <c r="J11" s="3"/>
    </row>
    <row r="12" spans="1:10" ht="13.5" customHeight="1">
      <c r="A12" s="1"/>
      <c r="B12" s="15" t="s">
        <v>12</v>
      </c>
      <c r="C12" s="16" t="s">
        <v>0</v>
      </c>
      <c r="D12" s="17" t="s">
        <v>2</v>
      </c>
      <c r="E12" s="17" t="s">
        <v>3</v>
      </c>
      <c r="F12" s="17" t="s">
        <v>10</v>
      </c>
      <c r="G12" s="17" t="s">
        <v>1</v>
      </c>
      <c r="H12" s="18" t="s">
        <v>5</v>
      </c>
      <c r="I12" s="16" t="s">
        <v>6</v>
      </c>
      <c r="J12" s="3"/>
    </row>
    <row r="13" spans="1:10" ht="13.5" customHeight="1">
      <c r="A13" s="1"/>
      <c r="B13" s="7" t="s">
        <v>56</v>
      </c>
      <c r="C13" s="33">
        <v>99</v>
      </c>
      <c r="D13" s="8">
        <v>14.15</v>
      </c>
      <c r="E13" s="8">
        <v>12.95</v>
      </c>
      <c r="F13" s="8">
        <v>13.65</v>
      </c>
      <c r="G13" s="8">
        <v>13.8</v>
      </c>
      <c r="H13" s="19">
        <f aca="true" t="shared" si="1" ref="H13:H18">IF(COUNT(D13:G13)=0,"",SUM(D13:G13))</f>
        <v>54.55</v>
      </c>
      <c r="I13" s="20">
        <f>IF(H13="","",RANK(H13,($H$4:$H$8,$H$13:$H$17,$H$22:$H$26,$H$31:$H$35),0))</f>
        <v>14</v>
      </c>
      <c r="J13" s="3"/>
    </row>
    <row r="14" spans="1:10" ht="13.5" customHeight="1">
      <c r="A14" s="1"/>
      <c r="B14" s="7" t="s">
        <v>57</v>
      </c>
      <c r="C14" s="33">
        <v>99</v>
      </c>
      <c r="D14" s="8">
        <v>14.15</v>
      </c>
      <c r="E14" s="8">
        <v>14.05</v>
      </c>
      <c r="F14" s="8">
        <v>14.05</v>
      </c>
      <c r="G14" s="8">
        <v>14.3</v>
      </c>
      <c r="H14" s="19">
        <f t="shared" si="1"/>
        <v>56.55</v>
      </c>
      <c r="I14" s="20">
        <f>IF(H14="","",RANK(H14,($H$4:$H$8,$H$13:$H$17,$H$22:$H$26,$H$31:$H$35),0))</f>
        <v>12</v>
      </c>
      <c r="J14" s="3"/>
    </row>
    <row r="15" spans="1:10" ht="13.5" customHeight="1">
      <c r="A15" s="1"/>
      <c r="B15" s="7"/>
      <c r="C15" s="33"/>
      <c r="D15" s="8"/>
      <c r="E15" s="8"/>
      <c r="F15" s="8"/>
      <c r="G15" s="8"/>
      <c r="H15" s="19">
        <f t="shared" si="1"/>
      </c>
      <c r="I15" s="20">
        <f>IF(H15="","",RANK(H15,($H$4:$H$8,$H$13:$H$17,$H$22:$H$26,$H$31:$H$35),0))</f>
      </c>
      <c r="J15" s="3"/>
    </row>
    <row r="16" spans="1:10" ht="13.5" customHeight="1">
      <c r="A16" s="1"/>
      <c r="B16" s="7" t="s">
        <v>58</v>
      </c>
      <c r="C16" s="33">
        <v>99</v>
      </c>
      <c r="D16" s="8">
        <v>14.3</v>
      </c>
      <c r="E16" s="8">
        <v>13.55</v>
      </c>
      <c r="F16" s="8">
        <v>14.1</v>
      </c>
      <c r="G16" s="8">
        <v>14.2</v>
      </c>
      <c r="H16" s="19">
        <f t="shared" si="1"/>
        <v>56.15</v>
      </c>
      <c r="I16" s="20">
        <f>IF(H16="","",RANK(H16,($H$4:$H$8,$H$13:$H$17,$H$22:$H$26,$H$31:$H$35),0))</f>
        <v>13</v>
      </c>
      <c r="J16" s="3"/>
    </row>
    <row r="17" spans="1:10" ht="13.5" customHeight="1">
      <c r="A17" s="1"/>
      <c r="B17" s="7" t="s">
        <v>59</v>
      </c>
      <c r="C17" s="33">
        <v>0</v>
      </c>
      <c r="D17" s="8">
        <v>14.35</v>
      </c>
      <c r="E17" s="8">
        <v>14.75</v>
      </c>
      <c r="F17" s="8">
        <v>14.4</v>
      </c>
      <c r="G17" s="8">
        <v>14.5</v>
      </c>
      <c r="H17" s="19">
        <f t="shared" si="1"/>
        <v>58</v>
      </c>
      <c r="I17" s="20">
        <f>IF(H17="","",RANK(H17,($H$4:$H$8,$H$13:$H$17,$H$22:$H$26,$H$31:$H$35),0))</f>
        <v>7</v>
      </c>
      <c r="J17" s="3"/>
    </row>
    <row r="18" spans="1:10" ht="13.5" customHeight="1">
      <c r="A18" s="1"/>
      <c r="B18" s="15" t="s">
        <v>7</v>
      </c>
      <c r="C18" s="16"/>
      <c r="D18" s="60">
        <f>IF(COUNT(D13:D17)&lt;3,SUM(D13:D17),LARGE(D13:D17,1)+LARGE(D13:D17,2)+LARGE(D13:D17,3))</f>
        <v>42.8</v>
      </c>
      <c r="E18" s="60">
        <f>IF(COUNT(E13:E17)&lt;3,SUM(E13:E17),LARGE(E13:E17,1)+LARGE(E13:E17,2)+LARGE(E13:E17,3))</f>
        <v>42.35</v>
      </c>
      <c r="F18" s="60">
        <f>IF(COUNT(F13:F17)&lt;3,SUM(F13:F17),LARGE(F13:F17,1)+LARGE(F13:F17,2)+LARGE(F13:F17,3))</f>
        <v>42.55</v>
      </c>
      <c r="G18" s="60">
        <f>IF(COUNT(G13:G17)&lt;3,SUM(G13:G17),LARGE(G13:G17,1)+LARGE(G13:G17,2)+LARGE(G13:G17,3))</f>
        <v>43</v>
      </c>
      <c r="H18" s="59">
        <f t="shared" si="1"/>
        <v>170.7</v>
      </c>
      <c r="I18" s="16">
        <f>IF(H18=0,"",RANK(H18,($H$9,$H$18,$H$27,$H$36),0))</f>
        <v>3</v>
      </c>
      <c r="J18" s="3"/>
    </row>
    <row r="19" spans="1:10" ht="19.5" customHeight="1">
      <c r="A19" s="1"/>
      <c r="B19" s="9"/>
      <c r="C19" s="31"/>
      <c r="D19" s="9"/>
      <c r="E19" s="9"/>
      <c r="F19" s="9"/>
      <c r="G19" s="9"/>
      <c r="H19" s="9"/>
      <c r="I19" s="9"/>
      <c r="J19" s="3"/>
    </row>
    <row r="20" spans="1:10" ht="15.75" customHeight="1">
      <c r="A20" s="1"/>
      <c r="B20" s="4" t="s">
        <v>232</v>
      </c>
      <c r="C20" s="32"/>
      <c r="D20" s="5"/>
      <c r="E20" s="5"/>
      <c r="F20" s="5"/>
      <c r="G20" s="5"/>
      <c r="H20" s="5"/>
      <c r="I20" s="6"/>
      <c r="J20" s="3"/>
    </row>
    <row r="21" spans="1:10" ht="13.5" customHeight="1">
      <c r="A21" s="1"/>
      <c r="B21" s="15" t="s">
        <v>12</v>
      </c>
      <c r="C21" s="16" t="s">
        <v>0</v>
      </c>
      <c r="D21" s="17" t="s">
        <v>2</v>
      </c>
      <c r="E21" s="17" t="s">
        <v>3</v>
      </c>
      <c r="F21" s="17" t="s">
        <v>10</v>
      </c>
      <c r="G21" s="17" t="s">
        <v>1</v>
      </c>
      <c r="H21" s="18" t="s">
        <v>5</v>
      </c>
      <c r="I21" s="16" t="s">
        <v>6</v>
      </c>
      <c r="J21" s="3"/>
    </row>
    <row r="22" spans="1:10" ht="13.5" customHeight="1">
      <c r="A22" s="1"/>
      <c r="B22" s="62" t="s">
        <v>250</v>
      </c>
      <c r="C22" s="33">
        <v>98</v>
      </c>
      <c r="D22" s="8">
        <v>14</v>
      </c>
      <c r="E22" s="8">
        <v>14.3</v>
      </c>
      <c r="F22" s="8">
        <v>14.6</v>
      </c>
      <c r="G22" s="8">
        <v>14.6</v>
      </c>
      <c r="H22" s="19">
        <f aca="true" t="shared" si="2" ref="H22:H27">IF(COUNT(D22:G22)=0,"",SUM(D22:G22))</f>
        <v>57.5</v>
      </c>
      <c r="I22" s="20">
        <f>IF(H22="","",RANK(H22,($H$4:$H$8,$H$13:$H$17,$H$22:$H$26,$H$31:$H$35),0))</f>
        <v>11</v>
      </c>
      <c r="J22" s="3"/>
    </row>
    <row r="23" spans="1:10" ht="13.5" customHeight="1">
      <c r="A23" s="1"/>
      <c r="B23" s="7" t="s">
        <v>246</v>
      </c>
      <c r="C23" s="33">
        <v>0</v>
      </c>
      <c r="D23" s="8">
        <v>14.2</v>
      </c>
      <c r="E23" s="8">
        <v>14.75</v>
      </c>
      <c r="F23" s="8">
        <v>14.45</v>
      </c>
      <c r="G23" s="8">
        <v>14.6</v>
      </c>
      <c r="H23" s="19">
        <f t="shared" si="2"/>
        <v>58</v>
      </c>
      <c r="I23" s="20">
        <f>IF(H23="","",RANK(H23,($H$4:$H$8,$H$13:$H$17,$H$22:$H$26,$H$31:$H$35),0))</f>
        <v>7</v>
      </c>
      <c r="J23" s="3"/>
    </row>
    <row r="24" spans="1:10" ht="13.5" customHeight="1">
      <c r="A24" s="1"/>
      <c r="B24" s="7" t="s">
        <v>247</v>
      </c>
      <c r="C24" s="33">
        <v>0</v>
      </c>
      <c r="D24" s="8">
        <v>14.2</v>
      </c>
      <c r="E24" s="8">
        <v>14.85</v>
      </c>
      <c r="F24" s="8">
        <v>14.55</v>
      </c>
      <c r="G24" s="8">
        <v>14.4</v>
      </c>
      <c r="H24" s="19">
        <f t="shared" si="2"/>
        <v>58</v>
      </c>
      <c r="I24" s="20">
        <f>IF(H24="","",RANK(H24,($H$4:$H$8,$H$13:$H$17,$H$22:$H$26,$H$31:$H$35),0))</f>
        <v>7</v>
      </c>
      <c r="J24" s="3"/>
    </row>
    <row r="25" spans="1:10" ht="13.5" customHeight="1">
      <c r="A25" s="1"/>
      <c r="B25" s="7" t="s">
        <v>248</v>
      </c>
      <c r="C25" s="33">
        <v>0</v>
      </c>
      <c r="D25" s="8">
        <v>14.35</v>
      </c>
      <c r="E25" s="8">
        <v>14.6</v>
      </c>
      <c r="F25" s="8">
        <v>14.8</v>
      </c>
      <c r="G25" s="8">
        <v>14.85</v>
      </c>
      <c r="H25" s="19">
        <f t="shared" si="2"/>
        <v>58.6</v>
      </c>
      <c r="I25" s="20">
        <f>IF(H25="","",RANK(H25,($H$4:$H$8,$H$13:$H$17,$H$22:$H$26,$H$31:$H$35),0))</f>
        <v>5</v>
      </c>
      <c r="J25" s="3"/>
    </row>
    <row r="26" spans="1:10" ht="13.5" customHeight="1">
      <c r="A26" s="1"/>
      <c r="B26" s="7" t="s">
        <v>249</v>
      </c>
      <c r="C26" s="33">
        <v>0</v>
      </c>
      <c r="D26" s="8">
        <v>14.5</v>
      </c>
      <c r="E26" s="8">
        <v>14.7</v>
      </c>
      <c r="F26" s="8">
        <v>14.65</v>
      </c>
      <c r="G26" s="8">
        <v>15</v>
      </c>
      <c r="H26" s="19">
        <f t="shared" si="2"/>
        <v>58.85</v>
      </c>
      <c r="I26" s="20">
        <f>IF(H26="","",RANK(H26,($H$4:$H$8,$H$13:$H$17,$H$22:$H$26,$H$31:$H$35),0))</f>
        <v>1</v>
      </c>
      <c r="J26" s="3"/>
    </row>
    <row r="27" spans="1:10" ht="13.5" customHeight="1">
      <c r="A27" s="1"/>
      <c r="B27" s="15" t="s">
        <v>7</v>
      </c>
      <c r="C27" s="16"/>
      <c r="D27" s="60">
        <f>IF(COUNT(D22:D26)&lt;3,SUM(D22:D26),LARGE(D22:D26,1)+LARGE(D22:D26,2)+LARGE(D22:D26,3))</f>
        <v>43.05</v>
      </c>
      <c r="E27" s="60">
        <f>IF(COUNT(E22:E26)&lt;3,SUM(E22:E26),LARGE(E22:E26,1)+LARGE(E22:E26,2)+LARGE(E22:E26,3))</f>
        <v>44.3</v>
      </c>
      <c r="F27" s="60">
        <f>IF(COUNT(F22:F26)&lt;3,SUM(F22:F26),LARGE(F22:F26,1)+LARGE(F22:F26,2)+LARGE(F22:F26,3))</f>
        <v>44.05</v>
      </c>
      <c r="G27" s="60">
        <f>IF(COUNT(G22:G26)&lt;3,SUM(G22:G26),LARGE(G22:G26,1)+LARGE(G22:G26,2)+LARGE(G22:G26,3))</f>
        <v>44.45</v>
      </c>
      <c r="H27" s="59">
        <f t="shared" si="2"/>
        <v>175.85</v>
      </c>
      <c r="I27" s="16">
        <f>IF(H27=0,"",RANK(H27,($H$9,$H$18,$H$27,$H$36),0))</f>
        <v>2</v>
      </c>
      <c r="J27" s="3"/>
    </row>
    <row r="28" spans="1:10" ht="19.5" customHeight="1">
      <c r="A28" s="1"/>
      <c r="B28" s="9"/>
      <c r="C28" s="31"/>
      <c r="D28" s="9"/>
      <c r="E28" s="9"/>
      <c r="F28" s="9"/>
      <c r="G28" s="9"/>
      <c r="H28" s="9"/>
      <c r="I28" s="9"/>
      <c r="J28" s="3"/>
    </row>
    <row r="29" spans="1:10" ht="15.75" customHeight="1">
      <c r="A29" s="1"/>
      <c r="B29" s="4"/>
      <c r="C29" s="32"/>
      <c r="D29" s="5"/>
      <c r="E29" s="5"/>
      <c r="F29" s="5"/>
      <c r="G29" s="5"/>
      <c r="H29" s="5"/>
      <c r="I29" s="10"/>
      <c r="J29" s="3"/>
    </row>
    <row r="30" spans="1:10" ht="13.5" customHeight="1">
      <c r="A30" s="1"/>
      <c r="B30" s="15" t="s">
        <v>12</v>
      </c>
      <c r="C30" s="16" t="s">
        <v>0</v>
      </c>
      <c r="D30" s="17" t="s">
        <v>2</v>
      </c>
      <c r="E30" s="17" t="s">
        <v>3</v>
      </c>
      <c r="F30" s="17" t="s">
        <v>10</v>
      </c>
      <c r="G30" s="17" t="s">
        <v>1</v>
      </c>
      <c r="H30" s="18" t="s">
        <v>5</v>
      </c>
      <c r="I30" s="16" t="s">
        <v>6</v>
      </c>
      <c r="J30" s="3"/>
    </row>
    <row r="31" spans="1:10" ht="13.5" customHeight="1">
      <c r="A31" s="1"/>
      <c r="B31" s="7"/>
      <c r="C31" s="33"/>
      <c r="D31" s="8"/>
      <c r="E31" s="8"/>
      <c r="F31" s="8"/>
      <c r="G31" s="8"/>
      <c r="H31" s="19">
        <f aca="true" t="shared" si="3" ref="H31:H36">IF(COUNT(D31:G31)=0,"",SUM(D31:G31))</f>
      </c>
      <c r="I31" s="20">
        <f>IF(H31="","",RANK(H31,($H$4:$H$8,$H$13:$H$17,$H$22:$H$26,$H$31:$H$35),0))</f>
      </c>
      <c r="J31" s="3"/>
    </row>
    <row r="32" spans="1:10" ht="13.5" customHeight="1">
      <c r="A32" s="1"/>
      <c r="B32" s="7"/>
      <c r="C32" s="33"/>
      <c r="D32" s="8"/>
      <c r="E32" s="8"/>
      <c r="F32" s="8"/>
      <c r="G32" s="8"/>
      <c r="H32" s="19">
        <f t="shared" si="3"/>
      </c>
      <c r="I32" s="20">
        <f>IF(H32="","",RANK(H32,($H$4:$H$8,$H$13:$H$17,$H$22:$H$26,$H$31:$H$35),0))</f>
      </c>
      <c r="J32" s="3"/>
    </row>
    <row r="33" spans="1:10" ht="13.5" customHeight="1">
      <c r="A33" s="1"/>
      <c r="B33" s="7"/>
      <c r="C33" s="33"/>
      <c r="D33" s="8"/>
      <c r="E33" s="8"/>
      <c r="F33" s="8"/>
      <c r="G33" s="8"/>
      <c r="H33" s="19">
        <f t="shared" si="3"/>
      </c>
      <c r="I33" s="20">
        <f>IF(H33="","",RANK(H33,($H$4:$H$8,$H$13:$H$17,$H$22:$H$26,$H$31:$H$35),0))</f>
      </c>
      <c r="J33" s="3"/>
    </row>
    <row r="34" spans="1:10" ht="13.5" customHeight="1">
      <c r="A34" s="1"/>
      <c r="B34" s="7"/>
      <c r="C34" s="33"/>
      <c r="D34" s="8"/>
      <c r="E34" s="8"/>
      <c r="F34" s="8"/>
      <c r="G34" s="8"/>
      <c r="H34" s="19">
        <f t="shared" si="3"/>
      </c>
      <c r="I34" s="20">
        <f>IF(H34="","",RANK(H34,($H$4:$H$8,$H$13:$H$17,$H$22:$H$26,$H$31:$H$35),0))</f>
      </c>
      <c r="J34" s="3"/>
    </row>
    <row r="35" spans="1:10" ht="13.5" customHeight="1">
      <c r="A35" s="1"/>
      <c r="B35" s="7"/>
      <c r="C35" s="33"/>
      <c r="D35" s="8"/>
      <c r="E35" s="8"/>
      <c r="F35" s="8"/>
      <c r="G35" s="8"/>
      <c r="H35" s="19">
        <f t="shared" si="3"/>
      </c>
      <c r="I35" s="20">
        <f>IF(H35="","",RANK(H35,($H$4:$H$8,$H$13:$H$17,$H$22:$H$26,$H$31:$H$35),0))</f>
      </c>
      <c r="J35" s="3"/>
    </row>
    <row r="36" spans="1:10" ht="13.5" customHeight="1">
      <c r="A36" s="1"/>
      <c r="B36" s="15" t="s">
        <v>7</v>
      </c>
      <c r="C36" s="16"/>
      <c r="D36" s="60">
        <f>IF(COUNT(D31:D35)&lt;3,SUM(D31:D35),LARGE(D31:D35,1)+LARGE(D31:D35,2)+LARGE(D31:D35,3))</f>
        <v>0</v>
      </c>
      <c r="E36" s="60">
        <f>IF(COUNT(E31:E35)&lt;3,SUM(E31:E35),LARGE(E31:E35,1)+LARGE(E31:E35,2)+LARGE(E31:E35,3))</f>
        <v>0</v>
      </c>
      <c r="F36" s="60">
        <f>IF(COUNT(F31:F35)&lt;3,SUM(F31:F35),LARGE(F31:F35,1)+LARGE(F31:F35,2)+LARGE(F31:F35,3))</f>
        <v>0</v>
      </c>
      <c r="G36" s="60">
        <f>IF(COUNT(G31:G35)&lt;3,SUM(G31:G35),LARGE(G31:G35,1)+LARGE(G31:G35,2)+LARGE(G31:G35,3))</f>
        <v>0</v>
      </c>
      <c r="H36" s="59">
        <f t="shared" si="3"/>
        <v>0</v>
      </c>
      <c r="I36" s="16">
        <f>IF(H36=0,"",RANK(H36,($H$9,$H$18,$H$27,$H$36),0))</f>
      </c>
      <c r="J36" s="3"/>
    </row>
    <row r="37" spans="1:10" ht="19.5" customHeight="1">
      <c r="A37" s="1"/>
      <c r="B37" s="11"/>
      <c r="C37" s="11"/>
      <c r="D37" s="11"/>
      <c r="E37" s="11"/>
      <c r="F37" s="11"/>
      <c r="G37" s="11"/>
      <c r="H37" s="11"/>
      <c r="I37" s="11"/>
      <c r="J37" s="3"/>
    </row>
    <row r="38" spans="1:15" ht="19.5" customHeight="1">
      <c r="A38" s="1"/>
      <c r="B38" s="12" t="s">
        <v>9</v>
      </c>
      <c r="C38" s="12"/>
      <c r="D38" s="11"/>
      <c r="E38" s="11"/>
      <c r="F38" s="11"/>
      <c r="G38" s="11"/>
      <c r="H38" s="11"/>
      <c r="I38" s="11"/>
      <c r="J38" s="3"/>
      <c r="M38" s="28" t="s">
        <v>8</v>
      </c>
      <c r="N38" s="27"/>
      <c r="O38" s="27"/>
    </row>
    <row r="39" spans="1:15" ht="7.5" customHeight="1" thickBot="1">
      <c r="A39" s="1"/>
      <c r="B39" s="11"/>
      <c r="C39" s="11"/>
      <c r="D39" s="11"/>
      <c r="E39" s="11"/>
      <c r="F39" s="11"/>
      <c r="G39" s="11"/>
      <c r="H39" s="11"/>
      <c r="I39" s="11"/>
      <c r="J39" s="3"/>
      <c r="M39" s="27"/>
      <c r="N39" s="27"/>
      <c r="O39" s="27"/>
    </row>
    <row r="40" spans="1:14" ht="15.75" customHeight="1">
      <c r="A40" s="1"/>
      <c r="B40" s="42"/>
      <c r="C40" s="43"/>
      <c r="D40" s="43"/>
      <c r="E40" s="43"/>
      <c r="F40" s="43"/>
      <c r="G40" s="43"/>
      <c r="H40" s="44" t="s">
        <v>5</v>
      </c>
      <c r="I40" s="45" t="s">
        <v>6</v>
      </c>
      <c r="J40" s="3"/>
      <c r="L40" s="30"/>
      <c r="M40" s="29"/>
      <c r="N40" s="30"/>
    </row>
    <row r="41" spans="1:14" ht="18" customHeight="1">
      <c r="A41" s="1"/>
      <c r="B41" s="46" t="str">
        <f>IF(M46=0,"",M46)</f>
        <v>Wirtemberg-Gymnasium Stuttgart  ST</v>
      </c>
      <c r="C41" s="47"/>
      <c r="D41" s="48"/>
      <c r="E41" s="48"/>
      <c r="F41" s="48"/>
      <c r="G41" s="49"/>
      <c r="H41" s="46">
        <f>IF(N46=0,"",ROUND(N46,2))</f>
        <v>177</v>
      </c>
      <c r="I41" s="50">
        <f>IF(N46=0,"",ROUND(L46,0))</f>
        <v>1</v>
      </c>
      <c r="J41" s="3"/>
      <c r="L41" s="36">
        <f>RANK(N41,N41:N44)+0.1</f>
        <v>1.1</v>
      </c>
      <c r="M41" s="13" t="str">
        <f>B2</f>
        <v>Wirtemberg-Gymnasium Stuttgart  ST</v>
      </c>
      <c r="N41" s="34">
        <f>H9</f>
        <v>177</v>
      </c>
    </row>
    <row r="42" spans="1:14" ht="18" customHeight="1">
      <c r="A42" s="1"/>
      <c r="B42" s="46" t="str">
        <f>IF(M47=0,"",M47)</f>
        <v>Ludwig-Frank-Gymnasium Mannheim</v>
      </c>
      <c r="C42" s="51"/>
      <c r="D42" s="52"/>
      <c r="E42" s="52"/>
      <c r="F42" s="52"/>
      <c r="G42" s="53"/>
      <c r="H42" s="46">
        <f>IF(N47=0,"",ROUND(N47,2))</f>
        <v>175.85</v>
      </c>
      <c r="I42" s="50">
        <f>IF(N47=0,"",ROUND(L47,0))</f>
        <v>2</v>
      </c>
      <c r="J42" s="3"/>
      <c r="L42" s="37">
        <f>RANK(N42,N41:N44)+0.2</f>
        <v>3.2</v>
      </c>
      <c r="M42" s="14" t="str">
        <f>B11</f>
        <v>Realschule Efringen-Kirchen FR</v>
      </c>
      <c r="N42" s="35">
        <f>H18</f>
        <v>170.7</v>
      </c>
    </row>
    <row r="43" spans="1:14" ht="18" customHeight="1">
      <c r="A43" s="1"/>
      <c r="B43" s="46" t="str">
        <f>IF(M48=0,"",M48)</f>
        <v>Realschule Efringen-Kirchen FR</v>
      </c>
      <c r="C43" s="51"/>
      <c r="D43" s="52"/>
      <c r="E43" s="52"/>
      <c r="F43" s="52"/>
      <c r="G43" s="53"/>
      <c r="H43" s="46">
        <f>IF(N48=0,"",ROUND(N48,2))</f>
        <v>170.7</v>
      </c>
      <c r="I43" s="50">
        <f>IF(N48=0,"",ROUND(L48,0))</f>
        <v>3</v>
      </c>
      <c r="J43" s="3"/>
      <c r="L43" s="37">
        <f>RANK(N43,N41:N44)+0.3</f>
        <v>2.3</v>
      </c>
      <c r="M43" s="14" t="str">
        <f>B20</f>
        <v>Ludwig-Frank-Gymnasium Mannheim</v>
      </c>
      <c r="N43" s="35">
        <f>H27</f>
        <v>175.85</v>
      </c>
    </row>
    <row r="44" spans="1:14" ht="18" customHeight="1" thickBot="1">
      <c r="A44" s="1"/>
      <c r="B44" s="54">
        <f>IF(M49=0,"",M49)</f>
      </c>
      <c r="C44" s="55"/>
      <c r="D44" s="56"/>
      <c r="E44" s="56"/>
      <c r="F44" s="56"/>
      <c r="G44" s="57"/>
      <c r="H44" s="58">
        <f>IF(N49=0,"",ROUND(N49,2))</f>
      </c>
      <c r="I44" s="61">
        <f>IF(N49=0,"",ROUND(L49,0))</f>
      </c>
      <c r="J44" s="3"/>
      <c r="L44" s="38">
        <f>RANK(N44,N41:N44)+0.4</f>
        <v>4.4</v>
      </c>
      <c r="M44" s="14">
        <f>B29</f>
        <v>0</v>
      </c>
      <c r="N44" s="35">
        <f>H36</f>
        <v>0</v>
      </c>
    </row>
    <row r="45" spans="1:13" ht="19.5" customHeight="1">
      <c r="A45" s="1"/>
      <c r="B45" s="21"/>
      <c r="C45" s="22"/>
      <c r="D45" s="23"/>
      <c r="E45" s="23"/>
      <c r="F45" s="23"/>
      <c r="G45" s="23"/>
      <c r="H45" s="24"/>
      <c r="I45" s="25"/>
      <c r="J45" s="3"/>
      <c r="L45" s="40"/>
      <c r="M45" s="39" t="s">
        <v>11</v>
      </c>
    </row>
    <row r="46" spans="1:14" ht="12.75">
      <c r="A46" s="2"/>
      <c r="B46" s="26"/>
      <c r="C46" s="26"/>
      <c r="D46" s="26"/>
      <c r="E46" s="26"/>
      <c r="F46" s="26"/>
      <c r="G46" s="26"/>
      <c r="H46" s="26"/>
      <c r="I46" s="26"/>
      <c r="J46" s="2"/>
      <c r="L46" s="41">
        <f>SMALL($L$41:$L$44,1)</f>
        <v>1.1</v>
      </c>
      <c r="M46" t="str">
        <f>VLOOKUP(L46,$L$41:$N$44,2,FALSE)</f>
        <v>Wirtemberg-Gymnasium Stuttgart  ST</v>
      </c>
      <c r="N46">
        <f>VLOOKUP(L46,$L$41:$N$44,3,FALSE)</f>
        <v>177</v>
      </c>
    </row>
    <row r="47" spans="2:14" ht="12.75">
      <c r="B47" s="27"/>
      <c r="C47" s="27">
        <v>96</v>
      </c>
      <c r="D47" s="27"/>
      <c r="E47" s="27"/>
      <c r="F47" s="27"/>
      <c r="G47" s="27"/>
      <c r="H47" s="27"/>
      <c r="I47" s="27"/>
      <c r="L47" s="41">
        <f>SMALL($L$41:$L$44,2)</f>
        <v>2.3</v>
      </c>
      <c r="M47" t="str">
        <f>VLOOKUP(L47,$L$41:$N$44,2,FALSE)</f>
        <v>Ludwig-Frank-Gymnasium Mannheim</v>
      </c>
      <c r="N47">
        <f>VLOOKUP(L47,$L$41:$N$44,3,FALSE)</f>
        <v>175.85</v>
      </c>
    </row>
    <row r="48" spans="12:14" ht="12.75">
      <c r="L48" s="41">
        <f>SMALL($L$41:$L$44,3)</f>
        <v>3.2</v>
      </c>
      <c r="M48" t="str">
        <f>VLOOKUP(L48,$L$41:$N$44,2,FALSE)</f>
        <v>Realschule Efringen-Kirchen FR</v>
      </c>
      <c r="N48">
        <f>VLOOKUP(L48,$L$41:$N$44,3,FALSE)</f>
        <v>170.7</v>
      </c>
    </row>
    <row r="49" spans="12:14" ht="12.75">
      <c r="L49" s="41">
        <f>SMALL($L$41:$L$44,4)</f>
        <v>4.4</v>
      </c>
      <c r="M49">
        <f>VLOOKUP(L49,$L$41:$N$44,2,FALSE)</f>
        <v>0</v>
      </c>
      <c r="N49">
        <f>VLOOKUP(L49,$L$41:$N$44,3,FALSE)</f>
        <v>0</v>
      </c>
    </row>
  </sheetData>
  <sheetProtection sheet="1" objects="1" scenarios="1"/>
  <printOptions gridLines="1"/>
  <pageMargins left="0.8267716535433072" right="0.7874015748031497" top="1.968503937007874" bottom="0.3937007874015748" header="0.3937007874015748" footer="0.2755905511811024"/>
  <pageSetup horizontalDpi="300" verticalDpi="300" orientation="portrait" paperSize="9" r:id="rId1"/>
  <headerFooter alignWithMargins="0">
    <oddHeader>&amp;C&amp;"Arial,Fett"&amp;24JUGEND TRAINIERT FÜR OLYMPIA
Gerätturnen
&amp;14Landesfinale Baden-Württemberg 2011
Ort: Schwäbisch Gmünd   -   Datum: 23./24.02.2011
Wettkampfklasse: 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6"/>
  </sheetPr>
  <dimension ref="A1:O49"/>
  <sheetViews>
    <sheetView view="pageLayout" showRuler="0" workbookViewId="0" topLeftCell="A6">
      <selection activeCell="E17" sqref="E17"/>
    </sheetView>
  </sheetViews>
  <sheetFormatPr defaultColWidth="11.421875" defaultRowHeight="12.75"/>
  <cols>
    <col min="1" max="1" width="4.7109375" style="0" customWidth="1"/>
    <col min="2" max="2" width="27.7109375" style="0" customWidth="1"/>
    <col min="3" max="3" width="4.7109375" style="0" customWidth="1"/>
    <col min="4" max="7" width="6.7109375" style="0" customWidth="1"/>
    <col min="8" max="8" width="8.7109375" style="0" customWidth="1"/>
    <col min="9" max="10" width="5.7109375" style="0" customWidth="1"/>
    <col min="12" max="12" width="8.7109375" style="0" hidden="1" customWidth="1"/>
    <col min="13" max="13" width="60.7109375" style="0" hidden="1" customWidth="1"/>
    <col min="14" max="14" width="11.421875" style="0" hidden="1" customWidth="1"/>
  </cols>
  <sheetData>
    <row r="1" spans="1:10" ht="19.5" customHeight="1">
      <c r="A1" s="1"/>
      <c r="B1" s="1"/>
      <c r="C1" s="1"/>
      <c r="D1" s="1"/>
      <c r="E1" s="1"/>
      <c r="F1" s="1"/>
      <c r="G1" s="1"/>
      <c r="H1" s="1"/>
      <c r="I1" s="1"/>
      <c r="J1" s="3"/>
    </row>
    <row r="2" spans="1:10" ht="15.75" customHeight="1">
      <c r="A2" s="1"/>
      <c r="B2" s="4" t="s">
        <v>29</v>
      </c>
      <c r="C2" s="5"/>
      <c r="D2" s="5"/>
      <c r="E2" s="5"/>
      <c r="F2" s="5"/>
      <c r="G2" s="5"/>
      <c r="H2" s="5"/>
      <c r="I2" s="6"/>
      <c r="J2" s="3"/>
    </row>
    <row r="3" spans="1:10" ht="13.5" customHeight="1">
      <c r="A3" s="1"/>
      <c r="B3" s="15" t="s">
        <v>12</v>
      </c>
      <c r="C3" s="16" t="s">
        <v>0</v>
      </c>
      <c r="D3" s="17" t="s">
        <v>1</v>
      </c>
      <c r="E3" s="17" t="s">
        <v>2</v>
      </c>
      <c r="F3" s="17" t="s">
        <v>3</v>
      </c>
      <c r="G3" s="17" t="s">
        <v>4</v>
      </c>
      <c r="H3" s="18" t="s">
        <v>5</v>
      </c>
      <c r="I3" s="16" t="s">
        <v>6</v>
      </c>
      <c r="J3" s="3"/>
    </row>
    <row r="4" spans="1:10" ht="13.5" customHeight="1">
      <c r="A4" s="1"/>
      <c r="B4" s="76" t="s">
        <v>30</v>
      </c>
      <c r="C4" s="33">
        <v>1</v>
      </c>
      <c r="D4" s="8">
        <v>14.25</v>
      </c>
      <c r="E4" s="8">
        <v>13.95</v>
      </c>
      <c r="F4" s="8">
        <v>14.8</v>
      </c>
      <c r="G4" s="8">
        <v>13.75</v>
      </c>
      <c r="H4" s="19">
        <f aca="true" t="shared" si="0" ref="H4:H9">IF(COUNT(D4:G4)=0,"",SUM(D4:G4))</f>
        <v>56.75</v>
      </c>
      <c r="I4" s="20">
        <f>IF(H4="","",RANK(H4,($H$4:$H$8,$H$13:$H$17,$H$22:$H$26,$H$31:$H$35),0))</f>
        <v>2</v>
      </c>
      <c r="J4" s="3"/>
    </row>
    <row r="5" spans="1:10" ht="13.5" customHeight="1">
      <c r="A5" s="1"/>
      <c r="B5" s="7" t="s">
        <v>32</v>
      </c>
      <c r="C5" s="33">
        <v>3</v>
      </c>
      <c r="D5" s="8">
        <v>13.85</v>
      </c>
      <c r="E5" s="8">
        <v>12.9</v>
      </c>
      <c r="F5" s="8">
        <v>14</v>
      </c>
      <c r="G5" s="8">
        <v>13.2</v>
      </c>
      <c r="H5" s="19">
        <f t="shared" si="0"/>
        <v>53.95</v>
      </c>
      <c r="I5" s="20">
        <f>IF(H5="","",RANK(H5,($H$4:$H$8,$H$13:$H$17,$H$22:$H$26,$H$31:$H$35),0))</f>
        <v>7</v>
      </c>
      <c r="J5" s="3"/>
    </row>
    <row r="6" spans="1:10" ht="13.5" customHeight="1">
      <c r="A6" s="1"/>
      <c r="B6" s="7" t="s">
        <v>118</v>
      </c>
      <c r="C6" s="33"/>
      <c r="D6" s="8">
        <v>13.7</v>
      </c>
      <c r="E6" s="8">
        <v>11.5</v>
      </c>
      <c r="F6" s="8">
        <v>14.2</v>
      </c>
      <c r="G6" s="8">
        <v>13.2</v>
      </c>
      <c r="H6" s="19">
        <f t="shared" si="0"/>
        <v>52.6</v>
      </c>
      <c r="I6" s="20">
        <f>IF(H6="","",RANK(H6,($H$4:$H$8,$H$13:$H$17,$H$22:$H$26,$H$31:$H$35),0))</f>
        <v>13</v>
      </c>
      <c r="J6" s="3"/>
    </row>
    <row r="7" spans="1:10" ht="13.5" customHeight="1">
      <c r="A7" s="1"/>
      <c r="B7" s="7" t="s">
        <v>31</v>
      </c>
      <c r="C7" s="33">
        <v>0</v>
      </c>
      <c r="D7" s="8">
        <v>13.85</v>
      </c>
      <c r="E7" s="8">
        <v>13.5</v>
      </c>
      <c r="F7" s="8">
        <v>13.5</v>
      </c>
      <c r="G7" s="8">
        <v>13.2</v>
      </c>
      <c r="H7" s="19">
        <f t="shared" si="0"/>
        <v>54.05</v>
      </c>
      <c r="I7" s="20">
        <f>IF(H7="","",RANK(H7,($H$4:$H$8,$H$13:$H$17,$H$22:$H$26,$H$31:$H$35),0))</f>
        <v>6</v>
      </c>
      <c r="J7" s="3"/>
    </row>
    <row r="8" spans="1:10" ht="13.5" customHeight="1">
      <c r="A8" s="1"/>
      <c r="B8" s="7" t="s">
        <v>33</v>
      </c>
      <c r="C8" s="33">
        <v>0</v>
      </c>
      <c r="D8" s="8">
        <v>12.55</v>
      </c>
      <c r="E8" s="8">
        <v>12.05</v>
      </c>
      <c r="F8" s="8">
        <v>13.2</v>
      </c>
      <c r="G8" s="8">
        <v>12.6</v>
      </c>
      <c r="H8" s="19">
        <f t="shared" si="0"/>
        <v>50.4</v>
      </c>
      <c r="I8" s="20">
        <f>IF(H8="","",RANK(H8,($H$4:$H$8,$H$13:$H$17,$H$22:$H$26,$H$31:$H$35),0))</f>
        <v>17</v>
      </c>
      <c r="J8" s="3"/>
    </row>
    <row r="9" spans="1:10" ht="13.5" customHeight="1">
      <c r="A9" s="1"/>
      <c r="B9" s="15" t="s">
        <v>7</v>
      </c>
      <c r="C9" s="16"/>
      <c r="D9" s="60">
        <f>IF(COUNT(D4:D8)&lt;3,SUM(D4:D8),LARGE(D4:D8,1)+LARGE(D4:D8,2)+LARGE(D4:D8,3))</f>
        <v>41.95</v>
      </c>
      <c r="E9" s="60">
        <f>IF(COUNT(E4:E8)&lt;3,SUM(E4:E8),LARGE(E4:E8,1)+LARGE(E4:E8,2)+LARGE(E4:E8,3))</f>
        <v>40.35</v>
      </c>
      <c r="F9" s="60">
        <f>IF(COUNT(F4:F8)&lt;3,SUM(F4:F8),LARGE(F4:F8,1)+LARGE(F4:F8,2)+LARGE(F4:F8,3))</f>
        <v>43</v>
      </c>
      <c r="G9" s="60">
        <f>IF(COUNT(G4:G8)&lt;3,SUM(G4:G8),LARGE(G4:G8,1)+LARGE(G4:G8,2)+LARGE(G4:G8,3))</f>
        <v>40.15</v>
      </c>
      <c r="H9" s="59">
        <f t="shared" si="0"/>
        <v>165.45</v>
      </c>
      <c r="I9" s="16">
        <f>IF(H9=0,"",RANK(H9,($H$9,$H$18,$H$27,$H$36),0))</f>
        <v>1</v>
      </c>
      <c r="J9" s="3"/>
    </row>
    <row r="10" spans="1:10" ht="19.5" customHeight="1">
      <c r="A10" s="1"/>
      <c r="B10" s="9"/>
      <c r="C10" s="31"/>
      <c r="D10" s="9"/>
      <c r="E10" s="9"/>
      <c r="F10" s="9"/>
      <c r="G10" s="9"/>
      <c r="H10" s="9"/>
      <c r="I10" s="9"/>
      <c r="J10" s="3"/>
    </row>
    <row r="11" spans="1:10" ht="15.75" customHeight="1">
      <c r="A11" s="1"/>
      <c r="B11" s="4" t="s">
        <v>127</v>
      </c>
      <c r="C11" s="32"/>
      <c r="D11" s="5"/>
      <c r="E11" s="5"/>
      <c r="F11" s="5"/>
      <c r="G11" s="5"/>
      <c r="H11" s="5"/>
      <c r="I11" s="6"/>
      <c r="J11" s="3"/>
    </row>
    <row r="12" spans="1:10" ht="13.5" customHeight="1">
      <c r="A12" s="1"/>
      <c r="B12" s="15" t="s">
        <v>12</v>
      </c>
      <c r="C12" s="16" t="s">
        <v>0</v>
      </c>
      <c r="D12" s="17" t="s">
        <v>1</v>
      </c>
      <c r="E12" s="17" t="s">
        <v>2</v>
      </c>
      <c r="F12" s="17" t="s">
        <v>3</v>
      </c>
      <c r="G12" s="17" t="s">
        <v>4</v>
      </c>
      <c r="H12" s="18" t="s">
        <v>5</v>
      </c>
      <c r="I12" s="16" t="s">
        <v>6</v>
      </c>
      <c r="J12" s="3"/>
    </row>
    <row r="13" spans="1:10" ht="13.5" customHeight="1">
      <c r="A13" s="1"/>
      <c r="B13" s="7" t="s">
        <v>128</v>
      </c>
      <c r="C13" s="33">
        <v>1</v>
      </c>
      <c r="D13" s="8">
        <v>14.6</v>
      </c>
      <c r="E13" s="8">
        <v>13.9</v>
      </c>
      <c r="F13" s="8">
        <v>15</v>
      </c>
      <c r="G13" s="8">
        <v>13.55</v>
      </c>
      <c r="H13" s="19">
        <f aca="true" t="shared" si="1" ref="H13:H18">IF(COUNT(D13:G13)=0,"",SUM(D13:G13))</f>
        <v>57.05</v>
      </c>
      <c r="I13" s="20">
        <f>IF(H13="","",RANK(H13,($H$4:$H$8,$H$13:$H$17,$H$22:$H$26,$H$31:$H$35),0))</f>
        <v>1</v>
      </c>
      <c r="J13" s="3"/>
    </row>
    <row r="14" spans="1:10" ht="13.5" customHeight="1">
      <c r="A14" s="1"/>
      <c r="B14" s="7" t="s">
        <v>129</v>
      </c>
      <c r="C14" s="33">
        <v>0</v>
      </c>
      <c r="D14" s="8">
        <v>11.85</v>
      </c>
      <c r="E14" s="8">
        <v>13.1</v>
      </c>
      <c r="F14" s="8">
        <v>12.6</v>
      </c>
      <c r="G14" s="8">
        <v>12.8</v>
      </c>
      <c r="H14" s="19">
        <f t="shared" si="1"/>
        <v>50.35</v>
      </c>
      <c r="I14" s="20">
        <f>IF(H14="","",RANK(H14,($H$4:$H$8,$H$13:$H$17,$H$22:$H$26,$H$31:$H$35),0))</f>
        <v>18</v>
      </c>
      <c r="J14" s="3"/>
    </row>
    <row r="15" spans="1:10" ht="13.5" customHeight="1">
      <c r="A15" s="1"/>
      <c r="B15" s="7" t="s">
        <v>130</v>
      </c>
      <c r="C15" s="33">
        <v>0</v>
      </c>
      <c r="D15" s="8">
        <v>12.1</v>
      </c>
      <c r="E15" s="8">
        <v>12.9</v>
      </c>
      <c r="F15" s="8">
        <v>13.6</v>
      </c>
      <c r="G15" s="8">
        <v>12.4</v>
      </c>
      <c r="H15" s="19">
        <f t="shared" si="1"/>
        <v>51</v>
      </c>
      <c r="I15" s="20">
        <f>IF(H15="","",RANK(H15,($H$4:$H$8,$H$13:$H$17,$H$22:$H$26,$H$31:$H$35),0))</f>
        <v>16</v>
      </c>
      <c r="J15" s="3"/>
    </row>
    <row r="16" spans="1:10" ht="13.5" customHeight="1">
      <c r="A16" s="1"/>
      <c r="B16" s="7" t="s">
        <v>131</v>
      </c>
      <c r="C16" s="33">
        <v>2</v>
      </c>
      <c r="D16" s="8">
        <v>13.4</v>
      </c>
      <c r="E16" s="8">
        <v>13.35</v>
      </c>
      <c r="F16" s="8">
        <v>14.2</v>
      </c>
      <c r="G16" s="8">
        <v>13.35</v>
      </c>
      <c r="H16" s="19">
        <f t="shared" si="1"/>
        <v>54.3</v>
      </c>
      <c r="I16" s="20">
        <f>IF(H16="","",RANK(H16,($H$4:$H$8,$H$13:$H$17,$H$22:$H$26,$H$31:$H$35),0))</f>
        <v>5</v>
      </c>
      <c r="J16" s="3"/>
    </row>
    <row r="17" spans="1:10" ht="13.5" customHeight="1">
      <c r="A17" s="1"/>
      <c r="B17" s="7"/>
      <c r="C17" s="33"/>
      <c r="D17" s="8"/>
      <c r="E17" s="8"/>
      <c r="F17" s="8"/>
      <c r="G17" s="8"/>
      <c r="H17" s="19">
        <f t="shared" si="1"/>
      </c>
      <c r="I17" s="20">
        <f>IF(H17="","",RANK(H17,($H$4:$H$8,$H$13:$H$17,$H$22:$H$26,$H$31:$H$35),0))</f>
      </c>
      <c r="J17" s="3"/>
    </row>
    <row r="18" spans="1:10" ht="13.5" customHeight="1">
      <c r="A18" s="1"/>
      <c r="B18" s="15" t="s">
        <v>7</v>
      </c>
      <c r="C18" s="16"/>
      <c r="D18" s="60">
        <f>IF(COUNT(D13:D17)&lt;3,SUM(D13:D17),LARGE(D13:D17,1)+LARGE(D13:D17,2)+LARGE(D13:D17,3))</f>
        <v>40.1</v>
      </c>
      <c r="E18" s="60">
        <f>IF(COUNT(E13:E17)&lt;3,SUM(E13:E17),LARGE(E13:E17,1)+LARGE(E13:E17,2)+LARGE(E13:E17,3))</f>
        <v>40.35</v>
      </c>
      <c r="F18" s="60">
        <f>IF(COUNT(F13:F17)&lt;3,SUM(F13:F17),LARGE(F13:F17,1)+LARGE(F13:F17,2)+LARGE(F13:F17,3))</f>
        <v>42.8</v>
      </c>
      <c r="G18" s="60">
        <f>IF(COUNT(G13:G17)&lt;3,SUM(G13:G17),LARGE(G13:G17,1)+LARGE(G13:G17,2)+LARGE(G13:G17,3))</f>
        <v>39.7</v>
      </c>
      <c r="H18" s="59">
        <f t="shared" si="1"/>
        <v>162.95</v>
      </c>
      <c r="I18" s="16">
        <f>IF(H18=0,"",RANK(H18,($H$9,$H$18,$H$27,$H$36),0))</f>
        <v>4</v>
      </c>
      <c r="J18" s="3"/>
    </row>
    <row r="19" spans="1:10" ht="19.5" customHeight="1">
      <c r="A19" s="1"/>
      <c r="B19" s="9"/>
      <c r="C19" s="31"/>
      <c r="D19" s="9"/>
      <c r="E19" s="9"/>
      <c r="F19" s="9"/>
      <c r="G19" s="9"/>
      <c r="H19" s="9"/>
      <c r="I19" s="9"/>
      <c r="J19" s="3"/>
    </row>
    <row r="20" spans="1:10" ht="15.75" customHeight="1">
      <c r="A20" s="1"/>
      <c r="B20" s="4" t="s">
        <v>138</v>
      </c>
      <c r="C20" s="32"/>
      <c r="D20" s="5"/>
      <c r="E20" s="5"/>
      <c r="F20" s="5"/>
      <c r="G20" s="5"/>
      <c r="H20" s="5"/>
      <c r="I20" s="6"/>
      <c r="J20" s="3"/>
    </row>
    <row r="21" spans="1:10" ht="13.5" customHeight="1">
      <c r="A21" s="1"/>
      <c r="B21" s="15" t="s">
        <v>12</v>
      </c>
      <c r="C21" s="16" t="s">
        <v>0</v>
      </c>
      <c r="D21" s="17" t="s">
        <v>1</v>
      </c>
      <c r="E21" s="17" t="s">
        <v>2</v>
      </c>
      <c r="F21" s="17" t="s">
        <v>3</v>
      </c>
      <c r="G21" s="17" t="s">
        <v>4</v>
      </c>
      <c r="H21" s="18" t="s">
        <v>5</v>
      </c>
      <c r="I21" s="16" t="s">
        <v>6</v>
      </c>
      <c r="J21" s="3"/>
    </row>
    <row r="22" spans="1:10" ht="13.5" customHeight="1">
      <c r="A22" s="1"/>
      <c r="B22" s="7" t="s">
        <v>139</v>
      </c>
      <c r="C22" s="33">
        <v>0</v>
      </c>
      <c r="D22" s="8">
        <v>12.45</v>
      </c>
      <c r="E22" s="8">
        <v>12.5</v>
      </c>
      <c r="F22" s="8">
        <v>12.5</v>
      </c>
      <c r="G22" s="8">
        <v>12.45</v>
      </c>
      <c r="H22" s="19">
        <f aca="true" t="shared" si="2" ref="H22:H27">IF(COUNT(D22:G22)=0,"",SUM(D22:G22))</f>
        <v>49.9</v>
      </c>
      <c r="I22" s="20">
        <f>IF(H22="","",RANK(H22,($H$4:$H$8,$H$13:$H$17,$H$22:$H$26,$H$31:$H$35),0))</f>
        <v>19</v>
      </c>
      <c r="J22" s="3"/>
    </row>
    <row r="23" spans="1:10" ht="13.5" customHeight="1">
      <c r="A23" s="1"/>
      <c r="B23" s="7" t="s">
        <v>140</v>
      </c>
      <c r="C23" s="33">
        <v>1</v>
      </c>
      <c r="D23" s="8">
        <v>12.85</v>
      </c>
      <c r="E23" s="8">
        <v>13.4</v>
      </c>
      <c r="F23" s="8">
        <v>13.4</v>
      </c>
      <c r="G23" s="8">
        <v>11.55</v>
      </c>
      <c r="H23" s="19">
        <f t="shared" si="2"/>
        <v>51.2</v>
      </c>
      <c r="I23" s="20">
        <f>IF(H23="","",RANK(H23,($H$4:$H$8,$H$13:$H$17,$H$22:$H$26,$H$31:$H$35),0))</f>
        <v>15</v>
      </c>
      <c r="J23" s="3"/>
    </row>
    <row r="24" spans="1:10" ht="13.5" customHeight="1">
      <c r="A24" s="1"/>
      <c r="B24" s="7" t="s">
        <v>141</v>
      </c>
      <c r="C24" s="33">
        <v>1</v>
      </c>
      <c r="D24" s="8">
        <v>12.8</v>
      </c>
      <c r="E24" s="8">
        <v>12.8</v>
      </c>
      <c r="F24" s="8">
        <v>13.4</v>
      </c>
      <c r="G24" s="8">
        <v>13.25</v>
      </c>
      <c r="H24" s="19">
        <f t="shared" si="2"/>
        <v>52.25</v>
      </c>
      <c r="I24" s="20">
        <f>IF(H24="","",RANK(H24,($H$4:$H$8,$H$13:$H$17,$H$22:$H$26,$H$31:$H$35),0))</f>
        <v>14</v>
      </c>
      <c r="J24" s="3"/>
    </row>
    <row r="25" spans="1:10" ht="13.5" customHeight="1">
      <c r="A25" s="1"/>
      <c r="B25" s="7" t="s">
        <v>142</v>
      </c>
      <c r="C25" s="33">
        <v>0</v>
      </c>
      <c r="D25" s="8">
        <v>13.6</v>
      </c>
      <c r="E25" s="8">
        <v>14.05</v>
      </c>
      <c r="F25" s="8">
        <v>14.1</v>
      </c>
      <c r="G25" s="8">
        <v>13.35</v>
      </c>
      <c r="H25" s="19">
        <f t="shared" si="2"/>
        <v>55.1</v>
      </c>
      <c r="I25" s="20">
        <f>IF(H25="","",RANK(H25,($H$4:$H$8,$H$13:$H$17,$H$22:$H$26,$H$31:$H$35),0))</f>
        <v>4</v>
      </c>
      <c r="J25" s="3"/>
    </row>
    <row r="26" spans="1:10" ht="13.5" customHeight="1">
      <c r="A26" s="1"/>
      <c r="B26" s="7" t="s">
        <v>143</v>
      </c>
      <c r="C26" s="33">
        <v>0</v>
      </c>
      <c r="D26" s="8">
        <v>13.6</v>
      </c>
      <c r="E26" s="8">
        <v>14.05</v>
      </c>
      <c r="F26" s="8">
        <v>14.2</v>
      </c>
      <c r="G26" s="8">
        <v>13.45</v>
      </c>
      <c r="H26" s="19">
        <f t="shared" si="2"/>
        <v>55.3</v>
      </c>
      <c r="I26" s="20">
        <f>IF(H26="","",RANK(H26,($H$4:$H$8,$H$13:$H$17,$H$22:$H$26,$H$31:$H$35),0))</f>
        <v>3</v>
      </c>
      <c r="J26" s="3"/>
    </row>
    <row r="27" spans="1:10" ht="13.5" customHeight="1">
      <c r="A27" s="1"/>
      <c r="B27" s="15" t="s">
        <v>7</v>
      </c>
      <c r="C27" s="16"/>
      <c r="D27" s="60">
        <f>IF(COUNT(D22:D26)&lt;3,SUM(D22:D26),LARGE(D22:D26,1)+LARGE(D22:D26,2)+LARGE(D22:D26,3))</f>
        <v>40.05</v>
      </c>
      <c r="E27" s="60">
        <f>IF(COUNT(E22:E26)&lt;3,SUM(E22:E26),LARGE(E22:E26,1)+LARGE(E22:E26,2)+LARGE(E22:E26,3))</f>
        <v>41.5</v>
      </c>
      <c r="F27" s="60">
        <f>IF(COUNT(F22:F26)&lt;3,SUM(F22:F26),LARGE(F22:F26,1)+LARGE(F22:F26,2)+LARGE(F22:F26,3))</f>
        <v>41.7</v>
      </c>
      <c r="G27" s="60">
        <f>IF(COUNT(G22:G26)&lt;3,SUM(G22:G26),LARGE(G22:G26,1)+LARGE(G22:G26,2)+LARGE(G22:G26,3))</f>
        <v>40.05</v>
      </c>
      <c r="H27" s="59">
        <f t="shared" si="2"/>
        <v>163.3</v>
      </c>
      <c r="I27" s="16">
        <f>IF(H27=0,"",RANK(H27,($H$9,$H$18,$H$27,$H$36),0))</f>
        <v>2</v>
      </c>
      <c r="J27" s="3"/>
    </row>
    <row r="28" spans="1:10" ht="19.5" customHeight="1">
      <c r="A28" s="1"/>
      <c r="B28" s="9"/>
      <c r="C28" s="31"/>
      <c r="D28" s="9"/>
      <c r="E28" s="9"/>
      <c r="F28" s="9"/>
      <c r="G28" s="9"/>
      <c r="H28" s="9"/>
      <c r="I28" s="9"/>
      <c r="J28" s="3"/>
    </row>
    <row r="29" spans="1:10" ht="15.75" customHeight="1">
      <c r="A29" s="1"/>
      <c r="B29" s="4" t="s">
        <v>126</v>
      </c>
      <c r="C29" s="32"/>
      <c r="D29" s="5"/>
      <c r="E29" s="5"/>
      <c r="F29" s="5"/>
      <c r="G29" s="5"/>
      <c r="H29" s="5"/>
      <c r="I29" s="10"/>
      <c r="J29" s="3"/>
    </row>
    <row r="30" spans="1:10" ht="13.5" customHeight="1">
      <c r="A30" s="1"/>
      <c r="B30" s="15" t="s">
        <v>12</v>
      </c>
      <c r="C30" s="16" t="s">
        <v>0</v>
      </c>
      <c r="D30" s="17" t="s">
        <v>1</v>
      </c>
      <c r="E30" s="17" t="s">
        <v>2</v>
      </c>
      <c r="F30" s="17" t="s">
        <v>3</v>
      </c>
      <c r="G30" s="17" t="s">
        <v>4</v>
      </c>
      <c r="H30" s="18" t="s">
        <v>5</v>
      </c>
      <c r="I30" s="16" t="s">
        <v>6</v>
      </c>
      <c r="J30" s="3"/>
    </row>
    <row r="31" spans="1:10" ht="13.5" customHeight="1">
      <c r="A31" s="1"/>
      <c r="B31" s="7" t="s">
        <v>66</v>
      </c>
      <c r="C31" s="33">
        <v>0</v>
      </c>
      <c r="D31" s="8">
        <v>13.7</v>
      </c>
      <c r="E31" s="8">
        <v>13.55</v>
      </c>
      <c r="F31" s="8">
        <v>14.3</v>
      </c>
      <c r="G31" s="8">
        <v>11.95</v>
      </c>
      <c r="H31" s="19">
        <f aca="true" t="shared" si="3" ref="H31:H36">IF(COUNT(D31:G31)=0,"",SUM(D31:G31))</f>
        <v>53.5</v>
      </c>
      <c r="I31" s="20">
        <f>IF(H31="","",RANK(H31,($H$4:$H$8,$H$13:$H$17,$H$22:$H$26,$H$31:$H$35),0))</f>
        <v>10</v>
      </c>
      <c r="J31" s="3"/>
    </row>
    <row r="32" spans="1:10" ht="13.5" customHeight="1">
      <c r="A32" s="1"/>
      <c r="B32" s="7" t="s">
        <v>67</v>
      </c>
      <c r="C32" s="33">
        <v>1</v>
      </c>
      <c r="D32" s="8">
        <v>13</v>
      </c>
      <c r="E32" s="8">
        <v>13.35</v>
      </c>
      <c r="F32" s="8">
        <v>13.8</v>
      </c>
      <c r="G32" s="8">
        <v>13.25</v>
      </c>
      <c r="H32" s="19">
        <f t="shared" si="3"/>
        <v>53.4</v>
      </c>
      <c r="I32" s="20">
        <f>IF(H32="","",RANK(H32,($H$4:$H$8,$H$13:$H$17,$H$22:$H$26,$H$31:$H$35),0))</f>
        <v>11</v>
      </c>
      <c r="J32" s="3"/>
    </row>
    <row r="33" spans="1:10" ht="13.5" customHeight="1">
      <c r="A33" s="1"/>
      <c r="B33" s="7" t="s">
        <v>69</v>
      </c>
      <c r="C33" s="33">
        <v>0</v>
      </c>
      <c r="D33" s="8">
        <v>13</v>
      </c>
      <c r="E33" s="8">
        <v>14.25</v>
      </c>
      <c r="F33" s="8">
        <v>13.7</v>
      </c>
      <c r="G33" s="8">
        <v>12.95</v>
      </c>
      <c r="H33" s="19">
        <f t="shared" si="3"/>
        <v>53.9</v>
      </c>
      <c r="I33" s="20">
        <f>IF(H33="","",RANK(H33,($H$4:$H$8,$H$13:$H$17,$H$22:$H$26,$H$31:$H$35),0))</f>
        <v>8</v>
      </c>
      <c r="J33" s="3"/>
    </row>
    <row r="34" spans="1:10" ht="13.5" customHeight="1">
      <c r="A34" s="1"/>
      <c r="B34" s="7" t="s">
        <v>68</v>
      </c>
      <c r="C34" s="33">
        <v>1</v>
      </c>
      <c r="D34" s="8">
        <v>13.3</v>
      </c>
      <c r="E34" s="8">
        <v>13.45</v>
      </c>
      <c r="F34" s="8">
        <v>13.6</v>
      </c>
      <c r="G34" s="8">
        <v>12.95</v>
      </c>
      <c r="H34" s="19">
        <f t="shared" si="3"/>
        <v>53.3</v>
      </c>
      <c r="I34" s="20">
        <f>IF(H34="","",RANK(H34,($H$4:$H$8,$H$13:$H$17,$H$22:$H$26,$H$31:$H$35),0))</f>
        <v>12</v>
      </c>
      <c r="J34" s="3"/>
    </row>
    <row r="35" spans="1:10" ht="13.5" customHeight="1">
      <c r="A35" s="1"/>
      <c r="B35" s="7" t="s">
        <v>70</v>
      </c>
      <c r="C35" s="33">
        <v>1</v>
      </c>
      <c r="D35" s="8">
        <v>13.15</v>
      </c>
      <c r="E35" s="8">
        <v>13.75</v>
      </c>
      <c r="F35" s="8">
        <v>14.3</v>
      </c>
      <c r="G35" s="8">
        <v>12.55</v>
      </c>
      <c r="H35" s="19">
        <f t="shared" si="3"/>
        <v>53.75</v>
      </c>
      <c r="I35" s="20">
        <f>IF(H35="","",RANK(H35,($H$4:$H$8,$H$13:$H$17,$H$22:$H$26,$H$31:$H$35),0))</f>
        <v>9</v>
      </c>
      <c r="J35" s="3"/>
    </row>
    <row r="36" spans="1:10" ht="13.5" customHeight="1">
      <c r="A36" s="1"/>
      <c r="B36" s="15" t="s">
        <v>7</v>
      </c>
      <c r="C36" s="16"/>
      <c r="D36" s="60">
        <f>IF(COUNT(D31:D35)&lt;3,SUM(D31:D35),LARGE(D31:D35,1)+LARGE(D31:D35,2)+LARGE(D31:D35,3))</f>
        <v>40.15</v>
      </c>
      <c r="E36" s="60">
        <f>IF(COUNT(E31:E35)&lt;3,SUM(E31:E35),LARGE(E31:E35,1)+LARGE(E31:E35,2)+LARGE(E31:E35,3))</f>
        <v>41.55</v>
      </c>
      <c r="F36" s="60">
        <f>IF(COUNT(F31:F35)&lt;3,SUM(F31:F35),LARGE(F31:F35,1)+LARGE(F31:F35,2)+LARGE(F31:F35,3))</f>
        <v>42.4</v>
      </c>
      <c r="G36" s="60">
        <f>IF(COUNT(G31:G35)&lt;3,SUM(G31:G35),LARGE(G31:G35,1)+LARGE(G31:G35,2)+LARGE(G31:G35,3))</f>
        <v>39.15</v>
      </c>
      <c r="H36" s="59">
        <f t="shared" si="3"/>
        <v>163.25</v>
      </c>
      <c r="I36" s="16">
        <f>IF(H36=0,"",RANK(H36,($H$9,$H$18,$H$27,$H$36),0))</f>
        <v>3</v>
      </c>
      <c r="J36" s="3"/>
    </row>
    <row r="37" spans="1:10" ht="19.5" customHeight="1">
      <c r="A37" s="1"/>
      <c r="B37" s="11"/>
      <c r="C37" s="11"/>
      <c r="D37" s="11"/>
      <c r="E37" s="11"/>
      <c r="F37" s="11"/>
      <c r="G37" s="11"/>
      <c r="H37" s="11"/>
      <c r="I37" s="11"/>
      <c r="J37" s="3"/>
    </row>
    <row r="38" spans="1:15" ht="19.5" customHeight="1">
      <c r="A38" s="1"/>
      <c r="B38" s="12" t="s">
        <v>9</v>
      </c>
      <c r="C38" s="12"/>
      <c r="D38" s="11"/>
      <c r="E38" s="11"/>
      <c r="F38" s="11"/>
      <c r="G38" s="11"/>
      <c r="H38" s="11"/>
      <c r="I38" s="11"/>
      <c r="J38" s="3"/>
      <c r="M38" s="28" t="s">
        <v>8</v>
      </c>
      <c r="N38" s="27"/>
      <c r="O38" s="27"/>
    </row>
    <row r="39" spans="1:15" ht="7.5" customHeight="1" thickBot="1">
      <c r="A39" s="1"/>
      <c r="B39" s="11"/>
      <c r="C39" s="11"/>
      <c r="D39" s="11"/>
      <c r="E39" s="11"/>
      <c r="F39" s="11"/>
      <c r="G39" s="11"/>
      <c r="H39" s="11"/>
      <c r="I39" s="11"/>
      <c r="J39" s="3"/>
      <c r="M39" s="27"/>
      <c r="N39" s="27"/>
      <c r="O39" s="27"/>
    </row>
    <row r="40" spans="1:14" ht="15.75" customHeight="1">
      <c r="A40" s="1"/>
      <c r="B40" s="42"/>
      <c r="C40" s="43"/>
      <c r="D40" s="43"/>
      <c r="E40" s="43"/>
      <c r="F40" s="43"/>
      <c r="G40" s="43"/>
      <c r="H40" s="44" t="s">
        <v>5</v>
      </c>
      <c r="I40" s="45" t="s">
        <v>6</v>
      </c>
      <c r="J40" s="3"/>
      <c r="L40" s="30"/>
      <c r="M40" s="29"/>
      <c r="N40" s="30"/>
    </row>
    <row r="41" spans="1:14" ht="18" customHeight="1">
      <c r="A41" s="1"/>
      <c r="B41" s="46" t="str">
        <f>IF(M46=0,"",M46)</f>
        <v>Schillerschule Öhringen  ST</v>
      </c>
      <c r="C41" s="47"/>
      <c r="D41" s="48"/>
      <c r="E41" s="48"/>
      <c r="F41" s="48"/>
      <c r="G41" s="49"/>
      <c r="H41" s="46">
        <f>IF(N46=0,"",ROUND(N46,2))</f>
        <v>165.45</v>
      </c>
      <c r="I41" s="50">
        <f>IF(N46=0,"",ROUND(L46,0))</f>
        <v>1</v>
      </c>
      <c r="J41" s="3"/>
      <c r="L41" s="36">
        <f>RANK(N41,N41:N44)+0.1</f>
        <v>1.1</v>
      </c>
      <c r="M41" s="13" t="str">
        <f>B2</f>
        <v>Schillerschule Öhringen  ST</v>
      </c>
      <c r="N41" s="34">
        <f>H9</f>
        <v>165.45</v>
      </c>
    </row>
    <row r="42" spans="1:14" ht="18" customHeight="1">
      <c r="A42" s="1"/>
      <c r="B42" s="46" t="str">
        <f>IF(M47=0,"",M47)</f>
        <v>Grund-und Hauptschule Sexau FR</v>
      </c>
      <c r="C42" s="51"/>
      <c r="D42" s="52"/>
      <c r="E42" s="52"/>
      <c r="F42" s="52"/>
      <c r="G42" s="53"/>
      <c r="H42" s="46">
        <f>IF(N47=0,"",ROUND(N47,2))</f>
        <v>163.3</v>
      </c>
      <c r="I42" s="50">
        <f>IF(N47=0,"",ROUND(L47,0))</f>
        <v>2</v>
      </c>
      <c r="J42" s="3"/>
      <c r="L42" s="37">
        <f>RANK(N42,N41:N44)+0.2</f>
        <v>4.2</v>
      </c>
      <c r="M42" s="14" t="str">
        <f>B11</f>
        <v>Bergschule Singen  KA</v>
      </c>
      <c r="N42" s="35">
        <f>H18</f>
        <v>162.95</v>
      </c>
    </row>
    <row r="43" spans="1:14" ht="18" customHeight="1">
      <c r="A43" s="1"/>
      <c r="B43" s="46" t="str">
        <f>IF(M48=0,"",M48)</f>
        <v>Jakob-Gretser Grundschule Markdorf TÜ</v>
      </c>
      <c r="C43" s="51"/>
      <c r="D43" s="52"/>
      <c r="E43" s="52"/>
      <c r="F43" s="52"/>
      <c r="G43" s="53"/>
      <c r="H43" s="46">
        <f>IF(N48=0,"",ROUND(N48,2))</f>
        <v>163.25</v>
      </c>
      <c r="I43" s="50">
        <f>IF(N48=0,"",ROUND(L48,0))</f>
        <v>3</v>
      </c>
      <c r="J43" s="3"/>
      <c r="L43" s="37">
        <f>RANK(N43,N41:N44)+0.3</f>
        <v>2.3</v>
      </c>
      <c r="M43" s="14" t="str">
        <f>B20</f>
        <v>Grund-und Hauptschule Sexau FR</v>
      </c>
      <c r="N43" s="35">
        <f>H27</f>
        <v>163.3</v>
      </c>
    </row>
    <row r="44" spans="1:14" ht="18" customHeight="1" thickBot="1">
      <c r="A44" s="1"/>
      <c r="B44" s="54" t="str">
        <f>IF(M49=0,"",M49)</f>
        <v>Bergschule Singen  KA</v>
      </c>
      <c r="C44" s="55"/>
      <c r="D44" s="56"/>
      <c r="E44" s="56"/>
      <c r="F44" s="56"/>
      <c r="G44" s="57"/>
      <c r="H44" s="58">
        <f>IF(N49=0,"",ROUND(N49,2))</f>
        <v>162.95</v>
      </c>
      <c r="I44" s="61">
        <f>IF(N49=0,"",ROUND(L49,0))</f>
        <v>4</v>
      </c>
      <c r="J44" s="3"/>
      <c r="L44" s="38">
        <f>RANK(N44,N41:N44)+0.4</f>
        <v>3.4</v>
      </c>
      <c r="M44" s="14" t="str">
        <f>B29</f>
        <v>Jakob-Gretser Grundschule Markdorf TÜ</v>
      </c>
      <c r="N44" s="35">
        <f>H36</f>
        <v>163.25</v>
      </c>
    </row>
    <row r="45" spans="1:13" ht="19.5" customHeight="1">
      <c r="A45" s="1"/>
      <c r="B45" s="21"/>
      <c r="C45" s="22"/>
      <c r="D45" s="23"/>
      <c r="E45" s="23"/>
      <c r="F45" s="23"/>
      <c r="G45" s="23"/>
      <c r="H45" s="24"/>
      <c r="I45" s="25"/>
      <c r="J45" s="3"/>
      <c r="L45" s="40"/>
      <c r="M45" s="39" t="s">
        <v>11</v>
      </c>
    </row>
    <row r="46" spans="1:14" ht="12.75">
      <c r="A46" s="2"/>
      <c r="B46" s="26"/>
      <c r="C46" s="26"/>
      <c r="D46" s="26"/>
      <c r="E46" s="26"/>
      <c r="F46" s="26"/>
      <c r="G46" s="26"/>
      <c r="H46" s="26"/>
      <c r="I46" s="26"/>
      <c r="J46" s="2"/>
      <c r="L46" s="41">
        <f>SMALL($L$41:$L$44,1)</f>
        <v>1.1</v>
      </c>
      <c r="M46" t="str">
        <f>VLOOKUP(L46,$L$41:$N$44,2,FALSE)</f>
        <v>Schillerschule Öhringen  ST</v>
      </c>
      <c r="N46">
        <f>VLOOKUP(L46,$L$41:$N$44,3,FALSE)</f>
        <v>165.45</v>
      </c>
    </row>
    <row r="47" spans="2:14" ht="12.75">
      <c r="B47" s="27"/>
      <c r="C47" s="27"/>
      <c r="D47" s="27"/>
      <c r="E47" s="27"/>
      <c r="F47" s="27"/>
      <c r="G47" s="27"/>
      <c r="H47" s="27"/>
      <c r="I47" s="27"/>
      <c r="L47" s="41">
        <f>SMALL($L$41:$L$44,2)</f>
        <v>2.3</v>
      </c>
      <c r="M47" t="str">
        <f>VLOOKUP(L47,$L$41:$N$44,2,FALSE)</f>
        <v>Grund-und Hauptschule Sexau FR</v>
      </c>
      <c r="N47">
        <f>VLOOKUP(L47,$L$41:$N$44,3,FALSE)</f>
        <v>163.3</v>
      </c>
    </row>
    <row r="48" spans="12:14" ht="12.75">
      <c r="L48" s="41">
        <f>SMALL($L$41:$L$44,3)</f>
        <v>3.4</v>
      </c>
      <c r="M48" t="str">
        <f>VLOOKUP(L48,$L$41:$N$44,2,FALSE)</f>
        <v>Jakob-Gretser Grundschule Markdorf TÜ</v>
      </c>
      <c r="N48">
        <f>VLOOKUP(L48,$L$41:$N$44,3,FALSE)</f>
        <v>163.25</v>
      </c>
    </row>
    <row r="49" spans="12:14" ht="12.75">
      <c r="L49" s="41">
        <f>SMALL($L$41:$L$44,4)</f>
        <v>4.2</v>
      </c>
      <c r="M49" t="str">
        <f>VLOOKUP(L49,$L$41:$N$44,2,FALSE)</f>
        <v>Bergschule Singen  KA</v>
      </c>
      <c r="N49">
        <f>VLOOKUP(L49,$L$41:$N$44,3,FALSE)</f>
        <v>162.95</v>
      </c>
    </row>
  </sheetData>
  <sheetProtection/>
  <printOptions gridLines="1"/>
  <pageMargins left="0.8267716535433072" right="0.7874015748031497" top="1.968503937007874" bottom="0.3937007874015748" header="0.3937007874015748" footer="0.2755905511811024"/>
  <pageSetup horizontalDpi="300" verticalDpi="300" orientation="portrait" paperSize="9" r:id="rId1"/>
  <headerFooter alignWithMargins="0">
    <oddHeader>&amp;C&amp;"Arial,Fett"&amp;24JUGEND TRAINIERT FÜR OLYMPIA
Gerätturnen
&amp;14Landesfinale Baden-Württemberg 2011
Ort: Schwäbisch Gmünd   -   Datum: 23./24.02.2011  
Wettkampfklasse: 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O49"/>
  <sheetViews>
    <sheetView view="pageLayout" showRuler="0" workbookViewId="0" topLeftCell="B22">
      <selection activeCell="F36" sqref="F36"/>
    </sheetView>
  </sheetViews>
  <sheetFormatPr defaultColWidth="11.421875" defaultRowHeight="12.75"/>
  <cols>
    <col min="1" max="1" width="4.7109375" style="0" customWidth="1"/>
    <col min="2" max="2" width="27.7109375" style="0" customWidth="1"/>
    <col min="3" max="3" width="4.7109375" style="0" customWidth="1"/>
    <col min="4" max="7" width="6.7109375" style="0" customWidth="1"/>
    <col min="8" max="8" width="8.7109375" style="0" customWidth="1"/>
    <col min="9" max="10" width="5.7109375" style="0" customWidth="1"/>
    <col min="12" max="12" width="8.7109375" style="0" hidden="1" customWidth="1"/>
    <col min="13" max="13" width="60.7109375" style="0" hidden="1" customWidth="1"/>
    <col min="14" max="14" width="11.421875" style="0" hidden="1" customWidth="1"/>
  </cols>
  <sheetData>
    <row r="1" spans="1:10" ht="19.5" customHeight="1">
      <c r="A1" s="1"/>
      <c r="B1" s="1"/>
      <c r="C1" s="1"/>
      <c r="D1" s="1"/>
      <c r="E1" s="1"/>
      <c r="F1" s="1"/>
      <c r="G1" s="1"/>
      <c r="H1" s="1"/>
      <c r="I1" s="1"/>
      <c r="J1" s="3"/>
    </row>
    <row r="2" spans="1:10" ht="15.75" customHeight="1">
      <c r="A2" s="1"/>
      <c r="B2" s="4" t="s">
        <v>45</v>
      </c>
      <c r="C2" s="5"/>
      <c r="D2" s="5"/>
      <c r="E2" s="5"/>
      <c r="F2" s="5"/>
      <c r="G2" s="5"/>
      <c r="H2" s="5"/>
      <c r="I2" s="6"/>
      <c r="J2" s="3"/>
    </row>
    <row r="3" spans="1:10" ht="13.5" customHeight="1">
      <c r="A3" s="1"/>
      <c r="B3" s="15" t="s">
        <v>12</v>
      </c>
      <c r="C3" s="16" t="s">
        <v>0</v>
      </c>
      <c r="D3" s="17" t="s">
        <v>2</v>
      </c>
      <c r="E3" s="17" t="s">
        <v>3</v>
      </c>
      <c r="F3" s="17" t="s">
        <v>10</v>
      </c>
      <c r="G3" s="17" t="s">
        <v>1</v>
      </c>
      <c r="H3" s="18" t="s">
        <v>5</v>
      </c>
      <c r="I3" s="16" t="s">
        <v>6</v>
      </c>
      <c r="J3" s="3"/>
    </row>
    <row r="4" spans="1:10" ht="13.5" customHeight="1">
      <c r="A4" s="1"/>
      <c r="B4" s="7" t="s">
        <v>46</v>
      </c>
      <c r="C4" s="33">
        <v>2</v>
      </c>
      <c r="D4" s="8">
        <v>12.7</v>
      </c>
      <c r="E4" s="8">
        <v>13.85</v>
      </c>
      <c r="F4" s="8">
        <v>13.2</v>
      </c>
      <c r="G4" s="8">
        <v>13.65</v>
      </c>
      <c r="H4" s="19">
        <f aca="true" t="shared" si="0" ref="H4:H9">IF(COUNT(D4:G4)=0,"",SUM(D4:G4))</f>
        <v>53.4</v>
      </c>
      <c r="I4" s="20">
        <f>IF(H4="","",RANK(H4,($H$4:$H$8,$H$13:$H$17,$H$22:$H$26,$H$31:$H$35),0))</f>
        <v>11</v>
      </c>
      <c r="J4" s="3"/>
    </row>
    <row r="5" spans="1:10" ht="13.5" customHeight="1">
      <c r="A5" s="1"/>
      <c r="B5" s="7" t="s">
        <v>47</v>
      </c>
      <c r="C5" s="33">
        <v>3</v>
      </c>
      <c r="D5" s="8">
        <v>12.5</v>
      </c>
      <c r="E5" s="8">
        <v>13.6</v>
      </c>
      <c r="F5" s="8">
        <v>9.7</v>
      </c>
      <c r="G5" s="8">
        <v>12.9</v>
      </c>
      <c r="H5" s="19">
        <f t="shared" si="0"/>
        <v>48.7</v>
      </c>
      <c r="I5" s="20">
        <f>IF(H5="","",RANK(H5,($H$4:$H$8,$H$13:$H$17,$H$22:$H$26,$H$31:$H$35),0))</f>
        <v>20</v>
      </c>
      <c r="J5" s="3"/>
    </row>
    <row r="6" spans="1:10" ht="13.5" customHeight="1">
      <c r="A6" s="1"/>
      <c r="B6" s="7" t="s">
        <v>48</v>
      </c>
      <c r="C6" s="33">
        <v>1</v>
      </c>
      <c r="D6" s="8">
        <v>13.8</v>
      </c>
      <c r="E6" s="8">
        <v>14.3</v>
      </c>
      <c r="F6" s="8">
        <v>13.25</v>
      </c>
      <c r="G6" s="8">
        <v>13.35</v>
      </c>
      <c r="H6" s="19">
        <f t="shared" si="0"/>
        <v>54.7</v>
      </c>
      <c r="I6" s="20">
        <f>IF(H6="","",RANK(H6,($H$4:$H$8,$H$13:$H$17,$H$22:$H$26,$H$31:$H$35),0))</f>
        <v>9</v>
      </c>
      <c r="J6" s="3"/>
    </row>
    <row r="7" spans="1:10" ht="13.5" customHeight="1">
      <c r="A7" s="1"/>
      <c r="B7" s="7" t="s">
        <v>49</v>
      </c>
      <c r="C7" s="33">
        <v>1</v>
      </c>
      <c r="D7" s="8">
        <v>14</v>
      </c>
      <c r="E7" s="8">
        <v>14.6</v>
      </c>
      <c r="F7" s="8">
        <v>12.9</v>
      </c>
      <c r="G7" s="8">
        <v>14.15</v>
      </c>
      <c r="H7" s="19">
        <f t="shared" si="0"/>
        <v>55.65</v>
      </c>
      <c r="I7" s="20">
        <f>IF(H7="","",RANK(H7,($H$4:$H$8,$H$13:$H$17,$H$22:$H$26,$H$31:$H$35),0))</f>
        <v>8</v>
      </c>
      <c r="J7" s="3"/>
    </row>
    <row r="8" spans="1:10" ht="13.5" customHeight="1">
      <c r="A8" s="1"/>
      <c r="B8" s="7" t="s">
        <v>50</v>
      </c>
      <c r="C8" s="33">
        <v>1</v>
      </c>
      <c r="D8" s="8">
        <v>13.85</v>
      </c>
      <c r="E8" s="8">
        <v>14.35</v>
      </c>
      <c r="F8" s="8">
        <v>13.25</v>
      </c>
      <c r="G8" s="8">
        <v>14.25</v>
      </c>
      <c r="H8" s="19">
        <f t="shared" si="0"/>
        <v>55.7</v>
      </c>
      <c r="I8" s="20">
        <f>IF(H8="","",RANK(H8,($H$4:$H$8,$H$13:$H$17,$H$22:$H$26,$H$31:$H$35),0))</f>
        <v>7</v>
      </c>
      <c r="J8" s="3"/>
    </row>
    <row r="9" spans="1:10" ht="13.5" customHeight="1">
      <c r="A9" s="1"/>
      <c r="B9" s="15" t="s">
        <v>7</v>
      </c>
      <c r="C9" s="16"/>
      <c r="D9" s="60">
        <f>IF(COUNT(D4:D8)&lt;3,SUM(D4:D8),LARGE(D4:D8,1)+LARGE(D4:D8,2)+LARGE(D4:D8,3))</f>
        <v>41.65</v>
      </c>
      <c r="E9" s="60">
        <f>IF(COUNT(E4:E8)&lt;3,SUM(E4:E8),LARGE(E4:E8,1)+LARGE(E4:E8,2)+LARGE(E4:E8,3))</f>
        <v>43.25</v>
      </c>
      <c r="F9" s="60">
        <f>IF(COUNT(F4:F8)&lt;3,SUM(F4:F8),LARGE(F4:F8,1)+LARGE(F4:F8,2)+LARGE(F4:F8,3))</f>
        <v>39.7</v>
      </c>
      <c r="G9" s="60">
        <f>IF(COUNT(G4:G8)&lt;3,SUM(G4:G8),LARGE(G4:G8,1)+LARGE(G4:G8,2)+LARGE(G4:G8,3))</f>
        <v>42.05</v>
      </c>
      <c r="H9" s="59">
        <f t="shared" si="0"/>
        <v>166.65</v>
      </c>
      <c r="I9" s="16">
        <f>IF(H9=0,"",RANK(H9,($H$9,$H$18,$H$27,$H$36),0))</f>
        <v>3</v>
      </c>
      <c r="J9" s="3"/>
    </row>
    <row r="10" spans="1:10" ht="19.5" customHeight="1">
      <c r="A10" s="1"/>
      <c r="B10" s="9"/>
      <c r="C10" s="31"/>
      <c r="D10" s="9"/>
      <c r="E10" s="9"/>
      <c r="F10" s="9"/>
      <c r="G10" s="9"/>
      <c r="H10" s="9"/>
      <c r="I10" s="9"/>
      <c r="J10" s="3"/>
    </row>
    <row r="11" spans="1:10" ht="15.75" customHeight="1">
      <c r="A11" s="1"/>
      <c r="B11" s="4" t="s">
        <v>34</v>
      </c>
      <c r="C11" s="32"/>
      <c r="D11" s="5"/>
      <c r="E11" s="5"/>
      <c r="F11" s="5"/>
      <c r="G11" s="5"/>
      <c r="H11" s="5"/>
      <c r="I11" s="6"/>
      <c r="J11" s="3"/>
    </row>
    <row r="12" spans="1:10" ht="13.5" customHeight="1">
      <c r="A12" s="1"/>
      <c r="B12" s="15" t="s">
        <v>12</v>
      </c>
      <c r="C12" s="16" t="s">
        <v>0</v>
      </c>
      <c r="D12" s="17" t="s">
        <v>2</v>
      </c>
      <c r="E12" s="17" t="s">
        <v>3</v>
      </c>
      <c r="F12" s="17" t="s">
        <v>10</v>
      </c>
      <c r="G12" s="17" t="s">
        <v>1</v>
      </c>
      <c r="H12" s="18" t="s">
        <v>5</v>
      </c>
      <c r="I12" s="16" t="s">
        <v>6</v>
      </c>
      <c r="J12" s="3"/>
    </row>
    <row r="13" spans="1:10" ht="13.5" customHeight="1">
      <c r="A13" s="1"/>
      <c r="B13" s="62" t="s">
        <v>35</v>
      </c>
      <c r="C13" s="33">
        <v>2</v>
      </c>
      <c r="D13" s="8">
        <v>12.75</v>
      </c>
      <c r="E13" s="8">
        <v>13.25</v>
      </c>
      <c r="F13" s="8">
        <v>12.75</v>
      </c>
      <c r="G13" s="8">
        <v>13.8</v>
      </c>
      <c r="H13" s="19">
        <f aca="true" t="shared" si="1" ref="H13:H18">IF(COUNT(D13:G13)=0,"",SUM(D13:G13))</f>
        <v>52.55</v>
      </c>
      <c r="I13" s="20">
        <f>IF(H13="","",RANK(H13,($H$4:$H$8,$H$13:$H$17,$H$22:$H$26,$H$31:$H$35),0))</f>
        <v>15</v>
      </c>
      <c r="J13" s="3"/>
    </row>
    <row r="14" spans="1:10" ht="13.5" customHeight="1">
      <c r="A14" s="1"/>
      <c r="B14" s="7" t="s">
        <v>36</v>
      </c>
      <c r="C14" s="33">
        <v>0</v>
      </c>
      <c r="D14" s="8">
        <v>12.75</v>
      </c>
      <c r="E14" s="8">
        <v>13.55</v>
      </c>
      <c r="F14" s="8">
        <v>13.2</v>
      </c>
      <c r="G14" s="8">
        <v>13.55</v>
      </c>
      <c r="H14" s="19">
        <f t="shared" si="1"/>
        <v>53.05</v>
      </c>
      <c r="I14" s="20">
        <f>IF(H14="","",RANK(H14,($H$4:$H$8,$H$13:$H$17,$H$22:$H$26,$H$31:$H$35),0))</f>
        <v>12</v>
      </c>
      <c r="J14" s="3"/>
    </row>
    <row r="15" spans="1:10" ht="13.5" customHeight="1">
      <c r="A15" s="1"/>
      <c r="B15" s="7" t="s">
        <v>37</v>
      </c>
      <c r="C15" s="33">
        <v>2</v>
      </c>
      <c r="D15" s="8">
        <v>14.05</v>
      </c>
      <c r="E15" s="8">
        <v>14.5</v>
      </c>
      <c r="F15" s="8">
        <v>14</v>
      </c>
      <c r="G15" s="8">
        <v>14.55</v>
      </c>
      <c r="H15" s="19">
        <f t="shared" si="1"/>
        <v>57.1</v>
      </c>
      <c r="I15" s="20">
        <f>IF(H15="","",RANK(H15,($H$4:$H$8,$H$13:$H$17,$H$22:$H$26,$H$31:$H$35),0))</f>
        <v>2</v>
      </c>
      <c r="J15" s="3"/>
    </row>
    <row r="16" spans="1:10" ht="13.5" customHeight="1">
      <c r="A16" s="1"/>
      <c r="B16" s="7" t="s">
        <v>38</v>
      </c>
      <c r="C16" s="33">
        <v>1</v>
      </c>
      <c r="D16" s="8">
        <v>14.2</v>
      </c>
      <c r="E16" s="8">
        <v>14.5</v>
      </c>
      <c r="F16" s="8">
        <v>14.1</v>
      </c>
      <c r="G16" s="8">
        <v>14.6</v>
      </c>
      <c r="H16" s="19">
        <f t="shared" si="1"/>
        <v>57.4</v>
      </c>
      <c r="I16" s="20">
        <f>IF(H16="","",RANK(H16,($H$4:$H$8,$H$13:$H$17,$H$22:$H$26,$H$31:$H$35),0))</f>
        <v>1</v>
      </c>
      <c r="J16" s="3"/>
    </row>
    <row r="17" spans="1:10" ht="13.5" customHeight="1">
      <c r="A17" s="1"/>
      <c r="B17" s="7" t="s">
        <v>39</v>
      </c>
      <c r="C17" s="33">
        <v>1</v>
      </c>
      <c r="D17" s="8">
        <v>13.55</v>
      </c>
      <c r="E17" s="8">
        <v>12.75</v>
      </c>
      <c r="F17" s="8">
        <v>12.45</v>
      </c>
      <c r="G17" s="8">
        <v>12.9</v>
      </c>
      <c r="H17" s="19">
        <f t="shared" si="1"/>
        <v>51.65</v>
      </c>
      <c r="I17" s="20">
        <f>IF(H17="","",RANK(H17,($H$4:$H$8,$H$13:$H$17,$H$22:$H$26,$H$31:$H$35),0))</f>
        <v>19</v>
      </c>
      <c r="J17" s="3"/>
    </row>
    <row r="18" spans="1:10" ht="13.5" customHeight="1">
      <c r="A18" s="1"/>
      <c r="B18" s="15" t="s">
        <v>7</v>
      </c>
      <c r="C18" s="16"/>
      <c r="D18" s="60">
        <f>IF(COUNT(D13:D17)&lt;3,SUM(D13:D17),LARGE(D13:D17,1)+LARGE(D13:D17,2)+LARGE(D13:D17,3))</f>
        <v>41.8</v>
      </c>
      <c r="E18" s="60">
        <f>IF(COUNT(E13:E17)&lt;3,SUM(E13:E17),LARGE(E13:E17,1)+LARGE(E13:E17,2)+LARGE(E13:E17,3))</f>
        <v>42.55</v>
      </c>
      <c r="F18" s="60">
        <f>IF(COUNT(F13:F17)&lt;3,SUM(F13:F17),LARGE(F13:F17,1)+LARGE(F13:F17,2)+LARGE(F13:F17,3))</f>
        <v>41.3</v>
      </c>
      <c r="G18" s="60">
        <f>IF(COUNT(G13:G17)&lt;3,SUM(G13:G17),LARGE(G13:G17,1)+LARGE(G13:G17,2)+LARGE(G13:G17,3))</f>
        <v>42.95</v>
      </c>
      <c r="H18" s="59">
        <f t="shared" si="1"/>
        <v>168.6</v>
      </c>
      <c r="I18" s="16">
        <f>IF(H18=0,"",RANK(H18,($H$9,$H$18,$H$27,$H$36),0))</f>
        <v>2</v>
      </c>
      <c r="J18" s="3"/>
    </row>
    <row r="19" spans="1:10" ht="19.5" customHeight="1">
      <c r="A19" s="1"/>
      <c r="B19" s="9"/>
      <c r="C19" s="31"/>
      <c r="D19" s="9"/>
      <c r="E19" s="9"/>
      <c r="F19" s="9"/>
      <c r="G19" s="9"/>
      <c r="H19" s="9"/>
      <c r="I19" s="9"/>
      <c r="J19" s="3"/>
    </row>
    <row r="20" spans="1:10" ht="15.75" customHeight="1">
      <c r="A20" s="1"/>
      <c r="B20" s="4" t="s">
        <v>104</v>
      </c>
      <c r="C20" s="32"/>
      <c r="D20" s="5"/>
      <c r="E20" s="5"/>
      <c r="F20" s="5"/>
      <c r="G20" s="5"/>
      <c r="H20" s="5"/>
      <c r="I20" s="6"/>
      <c r="J20" s="3"/>
    </row>
    <row r="21" spans="1:10" ht="13.5" customHeight="1">
      <c r="A21" s="1"/>
      <c r="B21" s="15" t="s">
        <v>12</v>
      </c>
      <c r="C21" s="16" t="s">
        <v>0</v>
      </c>
      <c r="D21" s="17" t="s">
        <v>2</v>
      </c>
      <c r="E21" s="17" t="s">
        <v>3</v>
      </c>
      <c r="F21" s="17" t="s">
        <v>10</v>
      </c>
      <c r="G21" s="17" t="s">
        <v>1</v>
      </c>
      <c r="H21" s="18" t="s">
        <v>5</v>
      </c>
      <c r="I21" s="16" t="s">
        <v>6</v>
      </c>
      <c r="J21" s="3"/>
    </row>
    <row r="22" spans="1:10" ht="13.5" customHeight="1">
      <c r="A22" s="1"/>
      <c r="B22" s="7" t="s">
        <v>86</v>
      </c>
      <c r="C22" s="33">
        <v>1</v>
      </c>
      <c r="D22" s="8">
        <v>13.45</v>
      </c>
      <c r="E22" s="8">
        <v>13.15</v>
      </c>
      <c r="F22" s="8">
        <v>12.6</v>
      </c>
      <c r="G22" s="8">
        <v>13</v>
      </c>
      <c r="H22" s="19">
        <f aca="true" t="shared" si="2" ref="H22:H27">IF(COUNT(D22:G22)=0,"",SUM(D22:G22))</f>
        <v>52.2</v>
      </c>
      <c r="I22" s="20">
        <f>IF(H22="","",RANK(H22,($H$4:$H$8,$H$13:$H$17,$H$22:$H$26,$H$31:$H$35),0))</f>
        <v>16</v>
      </c>
      <c r="J22" s="3"/>
    </row>
    <row r="23" spans="1:10" ht="13.5" customHeight="1">
      <c r="A23" s="1"/>
      <c r="B23" s="7" t="s">
        <v>87</v>
      </c>
      <c r="C23" s="33">
        <v>1</v>
      </c>
      <c r="D23" s="8">
        <v>12.8</v>
      </c>
      <c r="E23" s="8">
        <v>13.85</v>
      </c>
      <c r="F23" s="8">
        <v>12.2</v>
      </c>
      <c r="G23" s="8">
        <v>12.9</v>
      </c>
      <c r="H23" s="19">
        <f t="shared" si="2"/>
        <v>51.75</v>
      </c>
      <c r="I23" s="20">
        <f>IF(H23="","",RANK(H23,($H$4:$H$8,$H$13:$H$17,$H$22:$H$26,$H$31:$H$35),0))</f>
        <v>18</v>
      </c>
      <c r="J23" s="3"/>
    </row>
    <row r="24" spans="1:10" ht="13.5" customHeight="1">
      <c r="A24" s="1"/>
      <c r="B24" s="7" t="s">
        <v>88</v>
      </c>
      <c r="C24" s="33">
        <v>2</v>
      </c>
      <c r="D24" s="8">
        <v>13.35</v>
      </c>
      <c r="E24" s="8">
        <v>13.4</v>
      </c>
      <c r="F24" s="8">
        <v>13.15</v>
      </c>
      <c r="G24" s="8">
        <v>12.85</v>
      </c>
      <c r="H24" s="19">
        <f t="shared" si="2"/>
        <v>52.75</v>
      </c>
      <c r="I24" s="20">
        <f>IF(H24="","",RANK(H24,($H$4:$H$8,$H$13:$H$17,$H$22:$H$26,$H$31:$H$35),0))</f>
        <v>14</v>
      </c>
      <c r="J24" s="3"/>
    </row>
    <row r="25" spans="1:10" ht="13.5" customHeight="1">
      <c r="A25" s="1"/>
      <c r="B25" s="7" t="s">
        <v>89</v>
      </c>
      <c r="C25" s="33">
        <v>1</v>
      </c>
      <c r="D25" s="8">
        <v>13.75</v>
      </c>
      <c r="E25" s="8">
        <v>11.25</v>
      </c>
      <c r="F25" s="8">
        <v>13.2</v>
      </c>
      <c r="G25" s="8">
        <v>13.6</v>
      </c>
      <c r="H25" s="19">
        <f t="shared" si="2"/>
        <v>51.8</v>
      </c>
      <c r="I25" s="20">
        <f>IF(H25="","",RANK(H25,($H$4:$H$8,$H$13:$H$17,$H$22:$H$26,$H$31:$H$35),0))</f>
        <v>17</v>
      </c>
      <c r="J25" s="3"/>
    </row>
    <row r="26" spans="1:10" ht="13.5" customHeight="1">
      <c r="A26" s="1"/>
      <c r="B26" s="7" t="s">
        <v>90</v>
      </c>
      <c r="C26" s="33">
        <v>0</v>
      </c>
      <c r="D26" s="8">
        <v>14.05</v>
      </c>
      <c r="E26" s="8">
        <v>13.95</v>
      </c>
      <c r="F26" s="8">
        <v>13.85</v>
      </c>
      <c r="G26" s="8">
        <v>14.05</v>
      </c>
      <c r="H26" s="19">
        <f t="shared" si="2"/>
        <v>55.9</v>
      </c>
      <c r="I26" s="20">
        <f>IF(H26="","",RANK(H26,($H$4:$H$8,$H$13:$H$17,$H$22:$H$26,$H$31:$H$35),0))</f>
        <v>5</v>
      </c>
      <c r="J26" s="3"/>
    </row>
    <row r="27" spans="1:10" ht="13.5" customHeight="1">
      <c r="A27" s="1"/>
      <c r="B27" s="15" t="s">
        <v>7</v>
      </c>
      <c r="C27" s="16"/>
      <c r="D27" s="60">
        <f>IF(COUNT(D22:D26)&lt;3,SUM(D22:D26),LARGE(D22:D26,1)+LARGE(D22:D26,2)+LARGE(D22:D26,3))</f>
        <v>41.25</v>
      </c>
      <c r="E27" s="60">
        <f>IF(COUNT(E22:E26)&lt;3,SUM(E22:E26),LARGE(E22:E26,1)+LARGE(E22:E26,2)+LARGE(E22:E26,3))</f>
        <v>41.2</v>
      </c>
      <c r="F27" s="60">
        <f>IF(COUNT(F22:F26)&lt;3,SUM(F22:F26),LARGE(F22:F26,1)+LARGE(F22:F26,2)+LARGE(F22:F26,3))</f>
        <v>40.2</v>
      </c>
      <c r="G27" s="60">
        <f>IF(COUNT(G22:G26)&lt;3,SUM(G22:G26),LARGE(G22:G26,1)+LARGE(G22:G26,2)+LARGE(G22:G26,3))</f>
        <v>40.65</v>
      </c>
      <c r="H27" s="59">
        <f t="shared" si="2"/>
        <v>163.3</v>
      </c>
      <c r="I27" s="16">
        <f>IF(H27=0,"",RANK(H27,($H$9,$H$18,$H$27,$H$36),0))</f>
        <v>4</v>
      </c>
      <c r="J27" s="3"/>
    </row>
    <row r="28" spans="1:10" ht="19.5" customHeight="1">
      <c r="A28" s="1"/>
      <c r="B28" s="9"/>
      <c r="C28" s="31"/>
      <c r="D28" s="9"/>
      <c r="E28" s="9"/>
      <c r="F28" s="9"/>
      <c r="G28" s="9"/>
      <c r="H28" s="9"/>
      <c r="I28" s="9"/>
      <c r="J28" s="3"/>
    </row>
    <row r="29" spans="1:10" ht="15.75" customHeight="1">
      <c r="A29" s="1"/>
      <c r="B29" s="4" t="s">
        <v>119</v>
      </c>
      <c r="C29" s="32"/>
      <c r="D29" s="5"/>
      <c r="E29" s="5"/>
      <c r="F29" s="5"/>
      <c r="G29" s="5"/>
      <c r="H29" s="5"/>
      <c r="I29" s="10"/>
      <c r="J29" s="3"/>
    </row>
    <row r="30" spans="1:10" ht="13.5" customHeight="1">
      <c r="A30" s="1"/>
      <c r="B30" s="15" t="s">
        <v>12</v>
      </c>
      <c r="C30" s="16" t="s">
        <v>0</v>
      </c>
      <c r="D30" s="17" t="s">
        <v>2</v>
      </c>
      <c r="E30" s="17" t="s">
        <v>3</v>
      </c>
      <c r="F30" s="17" t="s">
        <v>10</v>
      </c>
      <c r="G30" s="17" t="s">
        <v>1</v>
      </c>
      <c r="H30" s="18" t="s">
        <v>5</v>
      </c>
      <c r="I30" s="16" t="s">
        <v>6</v>
      </c>
      <c r="J30" s="3"/>
    </row>
    <row r="31" spans="1:10" ht="13.5" customHeight="1">
      <c r="A31" s="1"/>
      <c r="B31" s="7" t="s">
        <v>120</v>
      </c>
      <c r="C31" s="33">
        <v>3</v>
      </c>
      <c r="D31" s="8">
        <v>13.65</v>
      </c>
      <c r="E31" s="8">
        <v>13.45</v>
      </c>
      <c r="F31" s="8">
        <v>13.05</v>
      </c>
      <c r="G31" s="8">
        <v>12.9</v>
      </c>
      <c r="H31" s="19">
        <f aca="true" t="shared" si="3" ref="H31:H36">IF(COUNT(D31:G31)=0,"",SUM(D31:G31))</f>
        <v>53.05</v>
      </c>
      <c r="I31" s="20">
        <f>IF(H31="","",RANK(H31,($H$4:$H$8,$H$13:$H$17,$H$22:$H$26,$H$31:$H$35),0))</f>
        <v>12</v>
      </c>
      <c r="J31" s="3"/>
    </row>
    <row r="32" spans="1:10" ht="13.5" customHeight="1">
      <c r="A32" s="1"/>
      <c r="B32" s="7" t="s">
        <v>121</v>
      </c>
      <c r="C32" s="33">
        <v>3</v>
      </c>
      <c r="D32" s="8">
        <v>12.9</v>
      </c>
      <c r="E32" s="8">
        <v>14.35</v>
      </c>
      <c r="F32" s="8">
        <v>12.5</v>
      </c>
      <c r="G32" s="8">
        <v>13.75</v>
      </c>
      <c r="H32" s="19">
        <f t="shared" si="3"/>
        <v>53.5</v>
      </c>
      <c r="I32" s="20">
        <f>IF(H32="","",RANK(H32,($H$4:$H$8,$H$13:$H$17,$H$22:$H$26,$H$31:$H$35),0))</f>
        <v>10</v>
      </c>
      <c r="J32" s="3"/>
    </row>
    <row r="33" spans="1:10" ht="13.5" customHeight="1">
      <c r="A33" s="1"/>
      <c r="B33" s="7" t="s">
        <v>124</v>
      </c>
      <c r="C33" s="33">
        <v>2</v>
      </c>
      <c r="D33" s="8">
        <v>13.65</v>
      </c>
      <c r="E33" s="8">
        <v>14.75</v>
      </c>
      <c r="F33" s="8">
        <v>13.5</v>
      </c>
      <c r="G33" s="8">
        <v>14.1</v>
      </c>
      <c r="H33" s="19">
        <f t="shared" si="3"/>
        <v>56</v>
      </c>
      <c r="I33" s="20">
        <f>IF(H33="","",RANK(H33,($H$4:$H$8,$H$13:$H$17,$H$22:$H$26,$H$31:$H$35),0))</f>
        <v>4</v>
      </c>
      <c r="J33" s="3"/>
    </row>
    <row r="34" spans="1:10" ht="13.5" customHeight="1">
      <c r="A34" s="1"/>
      <c r="B34" s="7" t="s">
        <v>122</v>
      </c>
      <c r="C34" s="33">
        <v>1</v>
      </c>
      <c r="D34" s="8">
        <v>14.15</v>
      </c>
      <c r="E34" s="8">
        <v>14.2</v>
      </c>
      <c r="F34" s="8">
        <v>13.5</v>
      </c>
      <c r="G34" s="8">
        <v>14</v>
      </c>
      <c r="H34" s="19">
        <f t="shared" si="3"/>
        <v>55.85</v>
      </c>
      <c r="I34" s="20">
        <f>IF(H34="","",RANK(H34,($H$4:$H$8,$H$13:$H$17,$H$22:$H$26,$H$31:$H$35),0))</f>
        <v>6</v>
      </c>
      <c r="J34" s="3"/>
    </row>
    <row r="35" spans="1:10" ht="13.5" customHeight="1">
      <c r="A35" s="1"/>
      <c r="B35" s="7" t="s">
        <v>123</v>
      </c>
      <c r="C35" s="33">
        <v>0</v>
      </c>
      <c r="D35" s="8">
        <v>14</v>
      </c>
      <c r="E35" s="8">
        <v>14.6</v>
      </c>
      <c r="F35" s="8">
        <v>13.95</v>
      </c>
      <c r="G35" s="8">
        <v>14.55</v>
      </c>
      <c r="H35" s="19">
        <f t="shared" si="3"/>
        <v>57.1</v>
      </c>
      <c r="I35" s="20">
        <f>IF(H35="","",RANK(H35,($H$4:$H$8,$H$13:$H$17,$H$22:$H$26,$H$31:$H$35),0))</f>
        <v>2</v>
      </c>
      <c r="J35" s="3"/>
    </row>
    <row r="36" spans="1:10" ht="13.5" customHeight="1">
      <c r="A36" s="1"/>
      <c r="B36" s="15" t="s">
        <v>7</v>
      </c>
      <c r="C36" s="16"/>
      <c r="D36" s="60">
        <f>IF(COUNT(D31:D35)&lt;3,SUM(D31:D35),LARGE(D31:D35,1)+LARGE(D31:D35,2)+LARGE(D31:D35,3))</f>
        <v>41.8</v>
      </c>
      <c r="E36" s="60">
        <f>IF(COUNT(E31:E35)&lt;3,SUM(E31:E35),LARGE(E31:E35,1)+LARGE(E31:E35,2)+LARGE(E31:E35,3))</f>
        <v>43.7</v>
      </c>
      <c r="F36" s="60">
        <f>IF(COUNT(F31:F35)&lt;3,SUM(F31:F35),LARGE(F31:F35,1)+LARGE(F31:F35,2)+LARGE(F31:F35,3))</f>
        <v>40.95</v>
      </c>
      <c r="G36" s="60">
        <f>IF(COUNT(G31:G35)&lt;3,SUM(G31:G35),LARGE(G31:G35,1)+LARGE(G31:G35,2)+LARGE(G31:G35,3))</f>
        <v>42.65</v>
      </c>
      <c r="H36" s="59">
        <f t="shared" si="3"/>
        <v>169.1</v>
      </c>
      <c r="I36" s="16">
        <f>IF(H36=0,"",RANK(H36,($H$9,$H$18,$H$27,$H$36),0))</f>
        <v>1</v>
      </c>
      <c r="J36" s="3"/>
    </row>
    <row r="37" spans="1:10" ht="19.5" customHeight="1">
      <c r="A37" s="1"/>
      <c r="B37" s="11"/>
      <c r="C37" s="11"/>
      <c r="D37" s="11"/>
      <c r="E37" s="11"/>
      <c r="F37" s="11"/>
      <c r="G37" s="11"/>
      <c r="H37" s="11"/>
      <c r="I37" s="11"/>
      <c r="J37" s="3"/>
    </row>
    <row r="38" spans="1:15" ht="19.5" customHeight="1">
      <c r="A38" s="1"/>
      <c r="B38" s="12" t="s">
        <v>9</v>
      </c>
      <c r="C38" s="12"/>
      <c r="D38" s="11"/>
      <c r="E38" s="11"/>
      <c r="F38" s="11"/>
      <c r="G38" s="11"/>
      <c r="H38" s="11"/>
      <c r="I38" s="11"/>
      <c r="J38" s="3"/>
      <c r="M38" s="28" t="s">
        <v>8</v>
      </c>
      <c r="N38" s="27"/>
      <c r="O38" s="27"/>
    </row>
    <row r="39" spans="1:15" ht="7.5" customHeight="1" thickBot="1">
      <c r="A39" s="1"/>
      <c r="B39" s="11"/>
      <c r="C39" s="11"/>
      <c r="D39" s="11"/>
      <c r="E39" s="11"/>
      <c r="F39" s="11"/>
      <c r="G39" s="11"/>
      <c r="H39" s="11"/>
      <c r="I39" s="11"/>
      <c r="J39" s="3"/>
      <c r="M39" s="27"/>
      <c r="N39" s="27"/>
      <c r="O39" s="27"/>
    </row>
    <row r="40" spans="1:14" ht="15.75" customHeight="1">
      <c r="A40" s="1"/>
      <c r="B40" s="42"/>
      <c r="C40" s="43"/>
      <c r="D40" s="43"/>
      <c r="E40" s="43"/>
      <c r="F40" s="43"/>
      <c r="G40" s="43"/>
      <c r="H40" s="44" t="s">
        <v>5</v>
      </c>
      <c r="I40" s="45" t="s">
        <v>6</v>
      </c>
      <c r="J40" s="3"/>
      <c r="L40" s="30"/>
      <c r="M40" s="29"/>
      <c r="N40" s="30"/>
    </row>
    <row r="41" spans="1:14" ht="18" customHeight="1">
      <c r="A41" s="1"/>
      <c r="B41" s="46" t="str">
        <f>IF(M46=0,"",M46)</f>
        <v>Peter-Härtling-Schule Hülben</v>
      </c>
      <c r="C41" s="47"/>
      <c r="D41" s="48"/>
      <c r="E41" s="48"/>
      <c r="F41" s="48"/>
      <c r="G41" s="49"/>
      <c r="H41" s="46">
        <f>IF(N46=0,"",ROUND(N46,2))</f>
        <v>169.1</v>
      </c>
      <c r="I41" s="50">
        <f>IF(N46=0,"",ROUND(L46,0))</f>
        <v>1</v>
      </c>
      <c r="J41" s="3"/>
      <c r="L41" s="36">
        <f>RANK(N41,N41:N44)+0.1</f>
        <v>3.1</v>
      </c>
      <c r="M41" s="13" t="str">
        <f>B2</f>
        <v>Grundschule Waldhausen ST</v>
      </c>
      <c r="N41" s="34">
        <f>H9</f>
        <v>166.65</v>
      </c>
    </row>
    <row r="42" spans="1:14" ht="18" customHeight="1">
      <c r="A42" s="1"/>
      <c r="B42" s="46" t="str">
        <f>IF(M47=0,"",M47)</f>
        <v>Grundschule am Erle Endingen FR</v>
      </c>
      <c r="C42" s="51"/>
      <c r="D42" s="52"/>
      <c r="E42" s="52"/>
      <c r="F42" s="52"/>
      <c r="G42" s="53"/>
      <c r="H42" s="46">
        <f>IF(N47=0,"",ROUND(N47,2))</f>
        <v>168.6</v>
      </c>
      <c r="I42" s="50">
        <f>IF(N47=0,"",ROUND(L47,0))</f>
        <v>2</v>
      </c>
      <c r="J42" s="3"/>
      <c r="L42" s="37">
        <f>RANK(N42,N41:N44)+0.2</f>
        <v>2.2</v>
      </c>
      <c r="M42" s="14" t="str">
        <f>B11</f>
        <v>Grundschule am Erle Endingen FR</v>
      </c>
      <c r="N42" s="35">
        <f>H18</f>
        <v>168.6</v>
      </c>
    </row>
    <row r="43" spans="1:14" ht="18" customHeight="1">
      <c r="A43" s="1"/>
      <c r="B43" s="46" t="str">
        <f>IF(M48=0,"",M48)</f>
        <v>Grundschule Waldhausen ST</v>
      </c>
      <c r="C43" s="51"/>
      <c r="D43" s="52"/>
      <c r="E43" s="52"/>
      <c r="F43" s="52"/>
      <c r="G43" s="53"/>
      <c r="H43" s="46">
        <f>IF(N48=0,"",ROUND(N48,2))</f>
        <v>166.65</v>
      </c>
      <c r="I43" s="50">
        <f>IF(N48=0,"",ROUND(L48,0))</f>
        <v>3</v>
      </c>
      <c r="J43" s="3"/>
      <c r="L43" s="37">
        <f>RANK(N43,N41:N44)+0.3</f>
        <v>4.3</v>
      </c>
      <c r="M43" s="14" t="str">
        <f>B20</f>
        <v>Grundschule Kartung-Winden  KA</v>
      </c>
      <c r="N43" s="35">
        <f>H27</f>
        <v>163.3</v>
      </c>
    </row>
    <row r="44" spans="1:14" ht="18" customHeight="1" thickBot="1">
      <c r="A44" s="1"/>
      <c r="B44" s="54" t="str">
        <f>IF(M49=0,"",M49)</f>
        <v>Grundschule Kartung-Winden  KA</v>
      </c>
      <c r="C44" s="55"/>
      <c r="D44" s="56"/>
      <c r="E44" s="56"/>
      <c r="F44" s="56"/>
      <c r="G44" s="57"/>
      <c r="H44" s="58">
        <f>IF(N49=0,"",ROUND(N49,2))</f>
        <v>163.3</v>
      </c>
      <c r="I44" s="61">
        <f>IF(N49=0,"",ROUND(L49,0))</f>
        <v>4</v>
      </c>
      <c r="J44" s="3"/>
      <c r="L44" s="38">
        <f>RANK(N44,N41:N44)+0.4</f>
        <v>1.4</v>
      </c>
      <c r="M44" s="14" t="str">
        <f>B29</f>
        <v>Peter-Härtling-Schule Hülben</v>
      </c>
      <c r="N44" s="35">
        <f>H36</f>
        <v>169.1</v>
      </c>
    </row>
    <row r="45" spans="1:13" ht="19.5" customHeight="1">
      <c r="A45" s="1"/>
      <c r="B45" s="21"/>
      <c r="C45" s="22"/>
      <c r="D45" s="23"/>
      <c r="E45" s="23"/>
      <c r="F45" s="23"/>
      <c r="G45" s="23"/>
      <c r="H45" s="24"/>
      <c r="I45" s="25"/>
      <c r="J45" s="3"/>
      <c r="L45" s="40"/>
      <c r="M45" s="39" t="s">
        <v>11</v>
      </c>
    </row>
    <row r="46" spans="1:14" ht="12.75">
      <c r="A46" s="2"/>
      <c r="B46" s="26"/>
      <c r="C46" s="26"/>
      <c r="D46" s="26"/>
      <c r="E46" s="26"/>
      <c r="F46" s="26"/>
      <c r="G46" s="26"/>
      <c r="H46" s="26"/>
      <c r="I46" s="26"/>
      <c r="J46" s="2"/>
      <c r="L46" s="41">
        <f>SMALL($L$41:$L$44,1)</f>
        <v>1.4</v>
      </c>
      <c r="M46" t="str">
        <f>VLOOKUP(L46,$L$41:$N$44,2,FALSE)</f>
        <v>Peter-Härtling-Schule Hülben</v>
      </c>
      <c r="N46">
        <f>VLOOKUP(L46,$L$41:$N$44,3,FALSE)</f>
        <v>169.1</v>
      </c>
    </row>
    <row r="47" spans="2:14" ht="12.75">
      <c r="B47" s="27"/>
      <c r="C47" s="27"/>
      <c r="D47" s="27"/>
      <c r="E47" s="27"/>
      <c r="F47" s="27"/>
      <c r="G47" s="27"/>
      <c r="H47" s="27"/>
      <c r="I47" s="27"/>
      <c r="L47" s="41">
        <f>SMALL($L$41:$L$44,2)</f>
        <v>2.2</v>
      </c>
      <c r="M47" t="str">
        <f>VLOOKUP(L47,$L$41:$N$44,2,FALSE)</f>
        <v>Grundschule am Erle Endingen FR</v>
      </c>
      <c r="N47">
        <f>VLOOKUP(L47,$L$41:$N$44,3,FALSE)</f>
        <v>168.6</v>
      </c>
    </row>
    <row r="48" spans="12:14" ht="12.75">
      <c r="L48" s="41">
        <f>SMALL($L$41:$L$44,3)</f>
        <v>3.1</v>
      </c>
      <c r="M48" t="str">
        <f>VLOOKUP(L48,$L$41:$N$44,2,FALSE)</f>
        <v>Grundschule Waldhausen ST</v>
      </c>
      <c r="N48">
        <f>VLOOKUP(L48,$L$41:$N$44,3,FALSE)</f>
        <v>166.65</v>
      </c>
    </row>
    <row r="49" spans="12:14" ht="12.75">
      <c r="L49" s="41">
        <f>SMALL($L$41:$L$44,4)</f>
        <v>4.3</v>
      </c>
      <c r="M49" t="str">
        <f>VLOOKUP(L49,$L$41:$N$44,2,FALSE)</f>
        <v>Grundschule Kartung-Winden  KA</v>
      </c>
      <c r="N49">
        <f>VLOOKUP(L49,$L$41:$N$44,3,FALSE)</f>
        <v>163.3</v>
      </c>
    </row>
  </sheetData>
  <sheetProtection sheet="1" objects="1" scenarios="1"/>
  <printOptions gridLines="1"/>
  <pageMargins left="0.8267716535433072" right="0.7874015748031497" top="1.968503937007874" bottom="0.3937007874015748" header="0.3937007874015748" footer="0.2755905511811024"/>
  <pageSetup horizontalDpi="300" verticalDpi="300" orientation="portrait" paperSize="9" r:id="rId1"/>
  <headerFooter alignWithMargins="0">
    <oddHeader>&amp;C&amp;"Arial,Fett"&amp;24JUGEND TRAINIERT FÜR OLYMPIA
Gerätturnen
&amp;14Landesfinale Baden-Württemberg 2011
Ort: Schwäbisch Gmünd   -   Datum: 23./24.02.2011 
Wettkampfklasse: &amp;A</oddHeader>
    <oddFooter>&amp;R&amp;8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O49"/>
  <sheetViews>
    <sheetView view="pageLayout" zoomScale="110" zoomScaleNormal="110" zoomScalePageLayoutView="110" workbookViewId="0" topLeftCell="A4">
      <selection activeCell="F9" sqref="F9"/>
    </sheetView>
  </sheetViews>
  <sheetFormatPr defaultColWidth="11.421875" defaultRowHeight="12.75"/>
  <cols>
    <col min="1" max="1" width="4.7109375" style="0" customWidth="1"/>
    <col min="2" max="2" width="27.7109375" style="0" customWidth="1"/>
    <col min="3" max="3" width="4.7109375" style="0" customWidth="1"/>
    <col min="4" max="7" width="6.7109375" style="0" customWidth="1"/>
    <col min="8" max="8" width="8.7109375" style="0" customWidth="1"/>
    <col min="9" max="10" width="5.7109375" style="0" customWidth="1"/>
    <col min="12" max="12" width="8.7109375" style="0" hidden="1" customWidth="1"/>
    <col min="13" max="13" width="60.7109375" style="0" hidden="1" customWidth="1"/>
    <col min="14" max="14" width="11.421875" style="0" hidden="1" customWidth="1"/>
  </cols>
  <sheetData>
    <row r="1" spans="1:10" ht="19.5" customHeight="1">
      <c r="A1" s="1"/>
      <c r="B1" s="1"/>
      <c r="C1" s="1"/>
      <c r="D1" s="1"/>
      <c r="E1" s="1"/>
      <c r="F1" s="1"/>
      <c r="G1" s="1"/>
      <c r="H1" s="1"/>
      <c r="I1" s="1"/>
      <c r="J1" s="3"/>
    </row>
    <row r="2" spans="1:10" ht="15.75" customHeight="1">
      <c r="A2" s="1"/>
      <c r="B2" s="4" t="s">
        <v>40</v>
      </c>
      <c r="C2" s="5"/>
      <c r="D2" s="5"/>
      <c r="E2" s="5"/>
      <c r="F2" s="5"/>
      <c r="G2" s="5"/>
      <c r="H2" s="5"/>
      <c r="I2" s="6"/>
      <c r="J2" s="3"/>
    </row>
    <row r="3" spans="1:10" ht="13.5" customHeight="1">
      <c r="A3" s="1"/>
      <c r="B3" s="15" t="s">
        <v>12</v>
      </c>
      <c r="C3" s="16" t="s">
        <v>0</v>
      </c>
      <c r="D3" s="17" t="s">
        <v>2</v>
      </c>
      <c r="E3" s="17" t="s">
        <v>3</v>
      </c>
      <c r="F3" s="17" t="s">
        <v>10</v>
      </c>
      <c r="G3" s="17" t="s">
        <v>1</v>
      </c>
      <c r="H3" s="18" t="s">
        <v>5</v>
      </c>
      <c r="I3" s="16" t="s">
        <v>6</v>
      </c>
      <c r="J3" s="3"/>
    </row>
    <row r="4" spans="1:10" ht="13.5" customHeight="1">
      <c r="A4" s="1"/>
      <c r="B4" s="7" t="s">
        <v>95</v>
      </c>
      <c r="C4" s="33">
        <v>97</v>
      </c>
      <c r="D4" s="8">
        <v>15.85</v>
      </c>
      <c r="E4" s="8">
        <v>15.2</v>
      </c>
      <c r="F4" s="8">
        <v>15.65</v>
      </c>
      <c r="G4" s="8">
        <v>16.1</v>
      </c>
      <c r="H4" s="19">
        <f aca="true" t="shared" si="0" ref="H4:H9">IF(COUNT(D4:G4)=0,"",SUM(D4:G4))</f>
        <v>62.8</v>
      </c>
      <c r="I4" s="20">
        <f>IF(H4="","",RANK(H4,($H$4:$H$8,$H$13:$H$17,$H$22:$H$26,$H$31:$H$35),0))</f>
        <v>8</v>
      </c>
      <c r="J4" s="3"/>
    </row>
    <row r="5" spans="1:10" ht="13.5" customHeight="1">
      <c r="A5" s="1"/>
      <c r="B5" s="7" t="s">
        <v>96</v>
      </c>
      <c r="C5" s="33">
        <v>98</v>
      </c>
      <c r="D5" s="8">
        <v>15.6</v>
      </c>
      <c r="E5" s="8">
        <v>15.6</v>
      </c>
      <c r="F5" s="8">
        <v>15.3</v>
      </c>
      <c r="G5" s="8">
        <v>15.65</v>
      </c>
      <c r="H5" s="19">
        <f t="shared" si="0"/>
        <v>62.15</v>
      </c>
      <c r="I5" s="20">
        <f>IF(H5="","",RANK(H5,($H$4:$H$8,$H$13:$H$17,$H$22:$H$26,$H$31:$H$35),0))</f>
        <v>12</v>
      </c>
      <c r="J5" s="3"/>
    </row>
    <row r="6" spans="1:10" ht="13.5" customHeight="1">
      <c r="A6" s="1"/>
      <c r="B6" s="7" t="s">
        <v>97</v>
      </c>
      <c r="C6" s="33">
        <v>95</v>
      </c>
      <c r="D6" s="8">
        <v>14.95</v>
      </c>
      <c r="E6" s="8">
        <v>16.1</v>
      </c>
      <c r="F6" s="8">
        <v>15.45</v>
      </c>
      <c r="G6" s="8">
        <v>16.1</v>
      </c>
      <c r="H6" s="19">
        <f t="shared" si="0"/>
        <v>62.6</v>
      </c>
      <c r="I6" s="20">
        <f>IF(H6="","",RANK(H6,($H$4:$H$8,$H$13:$H$17,$H$22:$H$26,$H$31:$H$35),0))</f>
        <v>10</v>
      </c>
      <c r="J6" s="3"/>
    </row>
    <row r="7" spans="1:10" ht="13.5" customHeight="1">
      <c r="A7" s="1"/>
      <c r="B7" s="62" t="s">
        <v>240</v>
      </c>
      <c r="C7" s="33">
        <v>97</v>
      </c>
      <c r="D7" s="8">
        <v>15.6</v>
      </c>
      <c r="E7" s="8">
        <v>13.85</v>
      </c>
      <c r="F7" s="8">
        <v>14.15</v>
      </c>
      <c r="G7" s="8">
        <v>14.75</v>
      </c>
      <c r="H7" s="19">
        <f t="shared" si="0"/>
        <v>58.35</v>
      </c>
      <c r="I7" s="20">
        <f>IF(H7="","",RANK(H7,($H$4:$H$8,$H$13:$H$17,$H$22:$H$26,$H$31:$H$35),0))</f>
        <v>14</v>
      </c>
      <c r="J7" s="3"/>
    </row>
    <row r="8" spans="1:10" ht="13.5" customHeight="1">
      <c r="A8" s="1"/>
      <c r="B8" s="62" t="s">
        <v>241</v>
      </c>
      <c r="C8" s="33">
        <v>96</v>
      </c>
      <c r="D8" s="8">
        <v>16</v>
      </c>
      <c r="E8" s="8">
        <v>15.9</v>
      </c>
      <c r="F8" s="8">
        <v>15.9</v>
      </c>
      <c r="G8" s="8">
        <v>16.5</v>
      </c>
      <c r="H8" s="19">
        <f t="shared" si="0"/>
        <v>64.3</v>
      </c>
      <c r="I8" s="20">
        <f>IF(H8="","",RANK(H8,($H$4:$H$8,$H$13:$H$17,$H$22:$H$26,$H$31:$H$35),0))</f>
        <v>4</v>
      </c>
      <c r="J8" s="3"/>
    </row>
    <row r="9" spans="1:10" ht="13.5" customHeight="1">
      <c r="A9" s="1"/>
      <c r="B9" s="15" t="s">
        <v>7</v>
      </c>
      <c r="C9" s="16"/>
      <c r="D9" s="60">
        <f>IF(COUNT(D4:D8)&lt;4,SUM(D4:D8),LARGE(D4:D8,1)+LARGE(D4:D8,2)+LARGE(D4:D8,3))</f>
        <v>47.45</v>
      </c>
      <c r="E9" s="60">
        <f>IF(COUNT(E4:E8)&lt;4,SUM(E4:E8),LARGE(E4:E8,1)+LARGE(E4:E8,2)+LARGE(E4:E8,3))</f>
        <v>47.6</v>
      </c>
      <c r="F9" s="60">
        <f>IF(COUNT(F4:F8)&lt;4,SUM(F4:F8),LARGE(F4:F8,1)+LARGE(F4:F8,2)+LARGE(F4:F8,3))</f>
        <v>47</v>
      </c>
      <c r="G9" s="60">
        <f>IF(COUNT(G4:G8)&lt;4,SUM(G4:G8),LARGE(G4:G8,1)+LARGE(G4:G8,2)+LARGE(G4:G8,3))</f>
        <v>48.7</v>
      </c>
      <c r="H9" s="59">
        <f t="shared" si="0"/>
        <v>190.75</v>
      </c>
      <c r="I9" s="16">
        <f>IF(H9=0,"",RANK(H9,($H$9,$H$18,$H$27,$H$36),0))</f>
        <v>2</v>
      </c>
      <c r="J9" s="3"/>
    </row>
    <row r="10" spans="1:10" ht="19.5" customHeight="1">
      <c r="A10" s="1"/>
      <c r="B10" s="9"/>
      <c r="C10" s="31"/>
      <c r="D10" s="9"/>
      <c r="E10" s="9"/>
      <c r="F10" s="9"/>
      <c r="G10" s="9"/>
      <c r="H10" s="9"/>
      <c r="I10" s="9"/>
      <c r="J10" s="3"/>
    </row>
    <row r="11" spans="1:10" ht="15.75" customHeight="1">
      <c r="A11" s="1"/>
      <c r="B11" s="77" t="s">
        <v>242</v>
      </c>
      <c r="C11" s="32"/>
      <c r="D11" s="5"/>
      <c r="E11" s="5"/>
      <c r="F11" s="5"/>
      <c r="G11" s="5"/>
      <c r="H11" s="5"/>
      <c r="I11" s="6"/>
      <c r="J11" s="3"/>
    </row>
    <row r="12" spans="1:10" ht="13.5" customHeight="1">
      <c r="A12" s="1"/>
      <c r="B12" s="15" t="s">
        <v>12</v>
      </c>
      <c r="C12" s="16" t="s">
        <v>0</v>
      </c>
      <c r="D12" s="17" t="s">
        <v>2</v>
      </c>
      <c r="E12" s="17" t="s">
        <v>3</v>
      </c>
      <c r="F12" s="17" t="s">
        <v>10</v>
      </c>
      <c r="G12" s="17" t="s">
        <v>1</v>
      </c>
      <c r="H12" s="18" t="s">
        <v>5</v>
      </c>
      <c r="I12" s="16" t="s">
        <v>6</v>
      </c>
      <c r="J12" s="3"/>
    </row>
    <row r="13" spans="1:10" ht="13.5" customHeight="1">
      <c r="A13" s="1"/>
      <c r="B13" s="7" t="s">
        <v>41</v>
      </c>
      <c r="C13" s="33">
        <v>95</v>
      </c>
      <c r="D13" s="8">
        <v>16.05</v>
      </c>
      <c r="E13" s="8">
        <v>16.2</v>
      </c>
      <c r="F13" s="8">
        <v>15.05</v>
      </c>
      <c r="G13" s="8">
        <v>16.1</v>
      </c>
      <c r="H13" s="19">
        <f aca="true" t="shared" si="1" ref="H13:H18">IF(COUNT(D13:G13)=0,"",SUM(D13:G13))</f>
        <v>63.4</v>
      </c>
      <c r="I13" s="20">
        <f>IF(H13="","",RANK(H13,($H$4:$H$8,$H$13:$H$17,$H$22:$H$26,$H$31:$H$35),0))</f>
        <v>5</v>
      </c>
      <c r="J13" s="3"/>
    </row>
    <row r="14" spans="1:10" ht="13.5" customHeight="1">
      <c r="A14" s="1"/>
      <c r="B14" s="7" t="s">
        <v>42</v>
      </c>
      <c r="C14" s="33">
        <v>98</v>
      </c>
      <c r="D14" s="8">
        <v>16.05</v>
      </c>
      <c r="E14" s="8">
        <v>16.1</v>
      </c>
      <c r="F14" s="8">
        <v>15</v>
      </c>
      <c r="G14" s="8">
        <v>15.45</v>
      </c>
      <c r="H14" s="19">
        <f t="shared" si="1"/>
        <v>62.6</v>
      </c>
      <c r="I14" s="20">
        <f>IF(H14="","",RANK(H14,($H$4:$H$8,$H$13:$H$17,$H$22:$H$26,$H$31:$H$35),0))</f>
        <v>10</v>
      </c>
      <c r="J14" s="3"/>
    </row>
    <row r="15" spans="1:10" ht="13.5" customHeight="1">
      <c r="A15" s="1"/>
      <c r="B15" s="7" t="s">
        <v>43</v>
      </c>
      <c r="C15" s="33">
        <v>97</v>
      </c>
      <c r="D15" s="8"/>
      <c r="E15" s="8">
        <v>14.8</v>
      </c>
      <c r="F15" s="8">
        <v>14.8</v>
      </c>
      <c r="G15" s="8"/>
      <c r="H15" s="19">
        <f t="shared" si="1"/>
        <v>29.6</v>
      </c>
      <c r="I15" s="20">
        <f>IF(H15="","",RANK(H15,($H$4:$H$8,$H$13:$H$17,$H$22:$H$26,$H$31:$H$35),0))</f>
        <v>20</v>
      </c>
      <c r="J15" s="3"/>
    </row>
    <row r="16" spans="1:10" ht="13.5" customHeight="1">
      <c r="A16" s="1"/>
      <c r="B16" s="62" t="s">
        <v>237</v>
      </c>
      <c r="C16" s="33">
        <v>96</v>
      </c>
      <c r="D16" s="8">
        <v>13.7</v>
      </c>
      <c r="E16" s="8">
        <v>14.5</v>
      </c>
      <c r="F16" s="8">
        <v>12.4</v>
      </c>
      <c r="G16" s="8">
        <v>14.9</v>
      </c>
      <c r="H16" s="19">
        <f t="shared" si="1"/>
        <v>55.5</v>
      </c>
      <c r="I16" s="20">
        <f>IF(H16="","",RANK(H16,($H$4:$H$8,$H$13:$H$17,$H$22:$H$26,$H$31:$H$35),0))</f>
        <v>18</v>
      </c>
      <c r="J16" s="3"/>
    </row>
    <row r="17" spans="1:10" ht="13.5" customHeight="1">
      <c r="A17" s="1"/>
      <c r="B17" s="7" t="s">
        <v>44</v>
      </c>
      <c r="C17" s="33">
        <v>95</v>
      </c>
      <c r="D17" s="8">
        <v>14.05</v>
      </c>
      <c r="E17" s="8">
        <v>14.9</v>
      </c>
      <c r="F17" s="8">
        <v>14</v>
      </c>
      <c r="G17" s="8">
        <v>15.05</v>
      </c>
      <c r="H17" s="19">
        <f t="shared" si="1"/>
        <v>58</v>
      </c>
      <c r="I17" s="20">
        <f>IF(H17="","",RANK(H17,($H$4:$H$8,$H$13:$H$17,$H$22:$H$26,$H$31:$H$35),0))</f>
        <v>15</v>
      </c>
      <c r="J17" s="3"/>
    </row>
    <row r="18" spans="1:10" ht="13.5" customHeight="1">
      <c r="A18" s="1"/>
      <c r="B18" s="15" t="s">
        <v>7</v>
      </c>
      <c r="C18" s="16"/>
      <c r="D18" s="60">
        <f>IF(COUNT(D13:D17)&lt;4,SUM(D13:D17),LARGE(D13:D17,1)+LARGE(D13:D17,2)+LARGE(D13:D17,3))</f>
        <v>46.15</v>
      </c>
      <c r="E18" s="60">
        <f>IF(COUNT(E13:E17)&lt;4,SUM(E13:E17),LARGE(E13:E17,1)+LARGE(E13:E17,2)+LARGE(E13:E17,3))</f>
        <v>47.2</v>
      </c>
      <c r="F18" s="60">
        <f>IF(COUNT(F13:F17)&lt;4,SUM(F13:F17),LARGE(F13:F17,1)+LARGE(F13:F17,2)+LARGE(F13:F17,3))</f>
        <v>44.85</v>
      </c>
      <c r="G18" s="60">
        <f>IF(COUNT(G13:G17)&lt;4,SUM(G13:G17),LARGE(G13:G17,1)+LARGE(G13:G17,2)+LARGE(G13:G17,3))</f>
        <v>46.6</v>
      </c>
      <c r="H18" s="59">
        <f t="shared" si="1"/>
        <v>184.8</v>
      </c>
      <c r="I18" s="16">
        <f>IF(H18=0,"",RANK(H18,($H$9,$H$18,$H$27,$H$36),0))</f>
        <v>4</v>
      </c>
      <c r="J18" s="3"/>
    </row>
    <row r="19" spans="1:10" ht="19.5" customHeight="1">
      <c r="A19" s="1"/>
      <c r="B19" s="9"/>
      <c r="C19" s="31"/>
      <c r="D19" s="9"/>
      <c r="E19" s="9"/>
      <c r="F19" s="9"/>
      <c r="G19" s="9"/>
      <c r="H19" s="9"/>
      <c r="I19" s="9"/>
      <c r="J19" s="3"/>
    </row>
    <row r="20" spans="1:10" ht="15.75" customHeight="1">
      <c r="A20" s="1"/>
      <c r="B20" s="4" t="s">
        <v>71</v>
      </c>
      <c r="C20" s="32"/>
      <c r="D20" s="5"/>
      <c r="E20" s="5"/>
      <c r="F20" s="5"/>
      <c r="G20" s="5"/>
      <c r="H20" s="5"/>
      <c r="I20" s="6"/>
      <c r="J20" s="3"/>
    </row>
    <row r="21" spans="1:10" ht="13.5" customHeight="1">
      <c r="A21" s="1"/>
      <c r="B21" s="15" t="s">
        <v>12</v>
      </c>
      <c r="C21" s="16" t="s">
        <v>0</v>
      </c>
      <c r="D21" s="17" t="s">
        <v>2</v>
      </c>
      <c r="E21" s="17" t="s">
        <v>3</v>
      </c>
      <c r="F21" s="17" t="s">
        <v>10</v>
      </c>
      <c r="G21" s="17" t="s">
        <v>1</v>
      </c>
      <c r="H21" s="18" t="s">
        <v>5</v>
      </c>
      <c r="I21" s="16" t="s">
        <v>6</v>
      </c>
      <c r="J21" s="3"/>
    </row>
    <row r="22" spans="1:10" ht="13.5" customHeight="1">
      <c r="A22" s="1"/>
      <c r="B22" s="7" t="s">
        <v>72</v>
      </c>
      <c r="C22" s="33">
        <v>0</v>
      </c>
      <c r="D22" s="8">
        <v>13.15</v>
      </c>
      <c r="E22" s="8">
        <v>14.4</v>
      </c>
      <c r="F22" s="8">
        <v>14.2</v>
      </c>
      <c r="G22" s="8">
        <v>14.3</v>
      </c>
      <c r="H22" s="19">
        <f aca="true" t="shared" si="2" ref="H22:H27">IF(COUNT(D22:G22)=0,"",SUM(D22:G22))</f>
        <v>56.05</v>
      </c>
      <c r="I22" s="20">
        <f>IF(H22="","",RANK(H22,($H$4:$H$8,$H$13:$H$17,$H$22:$H$26,$H$31:$H$35),0))</f>
        <v>16</v>
      </c>
      <c r="J22" s="3"/>
    </row>
    <row r="23" spans="1:10" ht="13.5" customHeight="1">
      <c r="A23" s="1"/>
      <c r="B23" s="7" t="s">
        <v>73</v>
      </c>
      <c r="C23" s="33">
        <v>96</v>
      </c>
      <c r="D23" s="8">
        <v>14.4</v>
      </c>
      <c r="E23" s="8">
        <v>13.65</v>
      </c>
      <c r="F23" s="8">
        <v>13.95</v>
      </c>
      <c r="G23" s="8">
        <v>13.7</v>
      </c>
      <c r="H23" s="19">
        <f t="shared" si="2"/>
        <v>55.7</v>
      </c>
      <c r="I23" s="20">
        <f>IF(H23="","",RANK(H23,($H$4:$H$8,$H$13:$H$17,$H$22:$H$26,$H$31:$H$35),0))</f>
        <v>17</v>
      </c>
      <c r="J23" s="3"/>
    </row>
    <row r="24" spans="1:10" ht="13.5" customHeight="1">
      <c r="A24" s="1"/>
      <c r="B24" s="7" t="s">
        <v>74</v>
      </c>
      <c r="C24" s="33">
        <v>99</v>
      </c>
      <c r="D24" s="8">
        <v>14.6</v>
      </c>
      <c r="E24" s="8">
        <v>15.35</v>
      </c>
      <c r="F24" s="8">
        <v>14.55</v>
      </c>
      <c r="G24" s="8">
        <v>15.65</v>
      </c>
      <c r="H24" s="19">
        <f t="shared" si="2"/>
        <v>60.15</v>
      </c>
      <c r="I24" s="20">
        <f>IF(H24="","",RANK(H24,($H$4:$H$8,$H$13:$H$17,$H$22:$H$26,$H$31:$H$35),0))</f>
        <v>13</v>
      </c>
      <c r="J24" s="3"/>
    </row>
    <row r="25" spans="1:10" ht="13.5" customHeight="1">
      <c r="A25" s="1"/>
      <c r="B25" s="7" t="s">
        <v>75</v>
      </c>
      <c r="C25" s="33">
        <v>0</v>
      </c>
      <c r="D25" s="8">
        <v>15.45</v>
      </c>
      <c r="E25" s="8">
        <v>16.35</v>
      </c>
      <c r="F25" s="8">
        <v>15.2</v>
      </c>
      <c r="G25" s="8">
        <v>16.4</v>
      </c>
      <c r="H25" s="19">
        <f t="shared" si="2"/>
        <v>63.4</v>
      </c>
      <c r="I25" s="20">
        <f>IF(H25="","",RANK(H25,($H$4:$H$8,$H$13:$H$17,$H$22:$H$26,$H$31:$H$35),0))</f>
        <v>5</v>
      </c>
      <c r="J25" s="3"/>
    </row>
    <row r="26" spans="1:10" ht="13.5" customHeight="1">
      <c r="A26" s="1"/>
      <c r="B26" s="7" t="s">
        <v>76</v>
      </c>
      <c r="C26" s="33">
        <v>96</v>
      </c>
      <c r="D26" s="8">
        <v>16.15</v>
      </c>
      <c r="E26" s="8">
        <v>16.7</v>
      </c>
      <c r="F26" s="8">
        <v>16.15</v>
      </c>
      <c r="G26" s="8">
        <v>16.45</v>
      </c>
      <c r="H26" s="19">
        <f t="shared" si="2"/>
        <v>65.45</v>
      </c>
      <c r="I26" s="20">
        <f>IF(H26="","",RANK(H26,($H$4:$H$8,$H$13:$H$17,$H$22:$H$26,$H$31:$H$35),0))</f>
        <v>2</v>
      </c>
      <c r="J26" s="3"/>
    </row>
    <row r="27" spans="1:10" ht="13.5" customHeight="1">
      <c r="A27" s="1"/>
      <c r="B27" s="15" t="s">
        <v>7</v>
      </c>
      <c r="C27" s="16"/>
      <c r="D27" s="60">
        <f>IF(COUNT(D22:D26)&lt;4,SUM(D22:D26),LARGE(D22:D26,1)+LARGE(D22:D26,2)+LARGE(D22:D26,3))</f>
        <v>46.2</v>
      </c>
      <c r="E27" s="60">
        <f>IF(COUNT(E22:E26)&lt;4,SUM(E22:E26),LARGE(E22:E26,1)+LARGE(E22:E26,2)+LARGE(E22:E26,3))</f>
        <v>48.4</v>
      </c>
      <c r="F27" s="60">
        <f>IF(COUNT(F22:F26)&lt;4,SUM(F22:F26),LARGE(F22:F26,1)+LARGE(F22:F26,2)+LARGE(F22:F26,3))</f>
        <v>45.9</v>
      </c>
      <c r="G27" s="60">
        <f>IF(COUNT(G22:G26)&lt;4,SUM(G22:G26),LARGE(G22:G26,1)+LARGE(G22:G26,2)+LARGE(G22:G26,3))</f>
        <v>48.5</v>
      </c>
      <c r="H27" s="59">
        <f t="shared" si="2"/>
        <v>189</v>
      </c>
      <c r="I27" s="16">
        <f>IF(H27=0,"",RANK(H27,($H$9,$H$18,$H$27,$H$36),0))</f>
        <v>3</v>
      </c>
      <c r="J27" s="3"/>
    </row>
    <row r="28" spans="1:10" ht="19.5" customHeight="1">
      <c r="A28" s="1"/>
      <c r="B28" s="9"/>
      <c r="C28" s="31"/>
      <c r="D28" s="9"/>
      <c r="E28" s="9"/>
      <c r="F28" s="9"/>
      <c r="G28" s="9"/>
      <c r="H28" s="9"/>
      <c r="I28" s="9"/>
      <c r="J28" s="3"/>
    </row>
    <row r="29" spans="1:10" ht="15.75" customHeight="1">
      <c r="A29" s="1"/>
      <c r="B29" s="4" t="s">
        <v>125</v>
      </c>
      <c r="C29" s="32"/>
      <c r="D29" s="5"/>
      <c r="E29" s="5"/>
      <c r="F29" s="5"/>
      <c r="G29" s="5"/>
      <c r="H29" s="5"/>
      <c r="I29" s="10"/>
      <c r="J29" s="3"/>
    </row>
    <row r="30" spans="1:10" ht="13.5" customHeight="1">
      <c r="A30" s="1"/>
      <c r="B30" s="15" t="s">
        <v>12</v>
      </c>
      <c r="C30" s="16" t="s">
        <v>0</v>
      </c>
      <c r="D30" s="17" t="s">
        <v>2</v>
      </c>
      <c r="E30" s="17" t="s">
        <v>3</v>
      </c>
      <c r="F30" s="17" t="s">
        <v>10</v>
      </c>
      <c r="G30" s="17" t="s">
        <v>1</v>
      </c>
      <c r="H30" s="18" t="s">
        <v>5</v>
      </c>
      <c r="I30" s="16" t="s">
        <v>6</v>
      </c>
      <c r="J30" s="3"/>
    </row>
    <row r="31" spans="1:10" ht="13.5" customHeight="1">
      <c r="A31" s="1"/>
      <c r="B31" s="7" t="s">
        <v>169</v>
      </c>
      <c r="C31" s="33">
        <v>95</v>
      </c>
      <c r="D31" s="8"/>
      <c r="E31" s="8">
        <v>13.15</v>
      </c>
      <c r="F31" s="8">
        <v>12.4</v>
      </c>
      <c r="G31" s="8">
        <v>15.2</v>
      </c>
      <c r="H31" s="19">
        <f aca="true" t="shared" si="3" ref="H31:H36">IF(COUNT(D31:G31)=0,"",SUM(D31:G31))</f>
        <v>40.75</v>
      </c>
      <c r="I31" s="20">
        <f>IF(H31="","",RANK(H31,($H$4:$H$8,$H$13:$H$17,$H$22:$H$26,$H$31:$H$35),0))</f>
        <v>19</v>
      </c>
      <c r="J31" s="3"/>
    </row>
    <row r="32" spans="1:10" ht="13.5" customHeight="1">
      <c r="A32" s="1"/>
      <c r="B32" s="7" t="s">
        <v>170</v>
      </c>
      <c r="C32" s="33">
        <v>97</v>
      </c>
      <c r="D32" s="8">
        <v>15.9</v>
      </c>
      <c r="E32" s="8">
        <v>15.55</v>
      </c>
      <c r="F32" s="8">
        <v>15.5</v>
      </c>
      <c r="G32" s="8">
        <v>15.8</v>
      </c>
      <c r="H32" s="19">
        <f t="shared" si="3"/>
        <v>62.75</v>
      </c>
      <c r="I32" s="20">
        <f>IF(H32="","",RANK(H32,($H$4:$H$8,$H$13:$H$17,$H$22:$H$26,$H$31:$H$35),0))</f>
        <v>9</v>
      </c>
      <c r="J32" s="3"/>
    </row>
    <row r="33" spans="1:10" ht="13.5" customHeight="1">
      <c r="A33" s="1"/>
      <c r="B33" s="62" t="s">
        <v>238</v>
      </c>
      <c r="C33" s="33">
        <v>95</v>
      </c>
      <c r="D33" s="8">
        <v>16.25</v>
      </c>
      <c r="E33" s="8">
        <v>16.6</v>
      </c>
      <c r="F33" s="8">
        <v>15.9</v>
      </c>
      <c r="G33" s="8">
        <v>15.95</v>
      </c>
      <c r="H33" s="19">
        <f t="shared" si="3"/>
        <v>64.7</v>
      </c>
      <c r="I33" s="20">
        <f>IF(H33="","",RANK(H33,($H$4:$H$8,$H$13:$H$17,$H$22:$H$26,$H$31:$H$35),0))</f>
        <v>3</v>
      </c>
      <c r="J33" s="3"/>
    </row>
    <row r="34" spans="1:10" ht="13.5" customHeight="1">
      <c r="A34" s="1"/>
      <c r="B34" s="7" t="s">
        <v>171</v>
      </c>
      <c r="C34" s="33">
        <v>95</v>
      </c>
      <c r="D34" s="8">
        <v>16.1</v>
      </c>
      <c r="E34" s="8">
        <v>15.9</v>
      </c>
      <c r="F34" s="8">
        <v>15.5</v>
      </c>
      <c r="G34" s="8">
        <v>15.7</v>
      </c>
      <c r="H34" s="19">
        <f t="shared" si="3"/>
        <v>63.2</v>
      </c>
      <c r="I34" s="20">
        <f>IF(H34="","",RANK(H34,($H$4:$H$8,$H$13:$H$17,$H$22:$H$26,$H$31:$H$35),0))</f>
        <v>7</v>
      </c>
      <c r="J34" s="3"/>
    </row>
    <row r="35" spans="1:10" ht="13.5" customHeight="1">
      <c r="A35" s="1"/>
      <c r="B35" s="7" t="s">
        <v>172</v>
      </c>
      <c r="C35" s="33">
        <v>99</v>
      </c>
      <c r="D35" s="8">
        <v>16.2</v>
      </c>
      <c r="E35" s="8">
        <v>17</v>
      </c>
      <c r="F35" s="8">
        <v>16.4</v>
      </c>
      <c r="G35" s="8">
        <v>16.4</v>
      </c>
      <c r="H35" s="19">
        <f t="shared" si="3"/>
        <v>66</v>
      </c>
      <c r="I35" s="20">
        <f>IF(H35="","",RANK(H35,($H$4:$H$8,$H$13:$H$17,$H$22:$H$26,$H$31:$H$35),0))</f>
        <v>1</v>
      </c>
      <c r="J35" s="3"/>
    </row>
    <row r="36" spans="1:10" ht="13.5" customHeight="1">
      <c r="A36" s="1"/>
      <c r="B36" s="15" t="s">
        <v>7</v>
      </c>
      <c r="C36" s="16"/>
      <c r="D36" s="60">
        <f>IF(COUNT(D31:D35)&lt;4,SUM(D31:D35),LARGE(D31:D35,1)+LARGE(D31:D35,2)+LARGE(D31:D35,3))</f>
        <v>48.55</v>
      </c>
      <c r="E36" s="60">
        <f>IF(COUNT(E31:E35)&lt;4,SUM(E31:E35),LARGE(E31:E35,1)+LARGE(E31:E35,2)+LARGE(E31:E35,3))</f>
        <v>49.5</v>
      </c>
      <c r="F36" s="60">
        <f>IF(COUNT(F31:F35)&lt;4,SUM(F31:F35),LARGE(F31:F35,1)+LARGE(F31:F35,2)+LARGE(F31:F35,3))</f>
        <v>47.8</v>
      </c>
      <c r="G36" s="60">
        <f>IF(COUNT(G31:G35)&lt;4,SUM(G31:G35),LARGE(G31:G35,1)+LARGE(G31:G35,2)+LARGE(G31:G35,3))</f>
        <v>48.15</v>
      </c>
      <c r="H36" s="59">
        <f t="shared" si="3"/>
        <v>194</v>
      </c>
      <c r="I36" s="16">
        <f>IF(H36=0,"",RANK(H36,($H$9,$H$18,$H$27,$H$36),0))</f>
        <v>1</v>
      </c>
      <c r="J36" s="3"/>
    </row>
    <row r="37" spans="1:10" ht="19.5" customHeight="1">
      <c r="A37" s="1"/>
      <c r="B37" s="11"/>
      <c r="C37" s="11"/>
      <c r="D37" s="11"/>
      <c r="E37" s="11"/>
      <c r="F37" s="11"/>
      <c r="G37" s="11"/>
      <c r="H37" s="11"/>
      <c r="I37" s="11"/>
      <c r="J37" s="3"/>
    </row>
    <row r="38" spans="1:15" ht="19.5" customHeight="1">
      <c r="A38" s="1"/>
      <c r="B38" s="12" t="s">
        <v>9</v>
      </c>
      <c r="C38" s="12"/>
      <c r="D38" s="11"/>
      <c r="E38" s="11"/>
      <c r="F38" s="11"/>
      <c r="G38" s="11"/>
      <c r="H38" s="11"/>
      <c r="I38" s="11"/>
      <c r="J38" s="3"/>
      <c r="M38" s="28" t="s">
        <v>8</v>
      </c>
      <c r="N38" s="27"/>
      <c r="O38" s="27"/>
    </row>
    <row r="39" spans="1:15" ht="7.5" customHeight="1" thickBot="1">
      <c r="A39" s="1"/>
      <c r="B39" s="11"/>
      <c r="C39" s="11"/>
      <c r="D39" s="11"/>
      <c r="E39" s="11"/>
      <c r="F39" s="11"/>
      <c r="G39" s="11"/>
      <c r="H39" s="11"/>
      <c r="I39" s="11"/>
      <c r="J39" s="3"/>
      <c r="M39" s="27"/>
      <c r="N39" s="27"/>
      <c r="O39" s="27"/>
    </row>
    <row r="40" spans="1:14" ht="15.75" customHeight="1">
      <c r="A40" s="1"/>
      <c r="B40" s="42"/>
      <c r="C40" s="43"/>
      <c r="D40" s="43"/>
      <c r="E40" s="43"/>
      <c r="F40" s="43"/>
      <c r="G40" s="43"/>
      <c r="H40" s="44" t="s">
        <v>5</v>
      </c>
      <c r="I40" s="45" t="s">
        <v>6</v>
      </c>
      <c r="J40" s="3"/>
      <c r="L40" s="30"/>
      <c r="M40" s="29"/>
      <c r="N40" s="30"/>
    </row>
    <row r="41" spans="1:14" ht="18" customHeight="1">
      <c r="A41" s="1"/>
      <c r="B41" s="46" t="str">
        <f>IF(M46=0,"",M46)</f>
        <v>Gymnasium Überlingen TÜ</v>
      </c>
      <c r="C41" s="47"/>
      <c r="D41" s="48"/>
      <c r="E41" s="48"/>
      <c r="F41" s="48"/>
      <c r="G41" s="49"/>
      <c r="H41" s="46">
        <f>IF(N46=0,"",ROUND(N46,2))</f>
        <v>194</v>
      </c>
      <c r="I41" s="50">
        <f>IF(N46=0,"",ROUND(L46,0))</f>
        <v>1</v>
      </c>
      <c r="J41" s="3"/>
      <c r="L41" s="36">
        <f>RANK(N41,N41:N44)+0.1</f>
        <v>2.1</v>
      </c>
      <c r="M41" s="13" t="str">
        <f>B2</f>
        <v>Bildungszentrum Weissacher Tal ST</v>
      </c>
      <c r="N41" s="34">
        <f>H9</f>
        <v>190.75</v>
      </c>
    </row>
    <row r="42" spans="1:14" ht="18" customHeight="1">
      <c r="A42" s="1"/>
      <c r="B42" s="46" t="str">
        <f>IF(M47=0,"",M47)</f>
        <v>Bildungszentrum Weissacher Tal ST</v>
      </c>
      <c r="C42" s="51"/>
      <c r="D42" s="52"/>
      <c r="E42" s="52"/>
      <c r="F42" s="52"/>
      <c r="G42" s="53"/>
      <c r="H42" s="46">
        <f>IF(N47=0,"",ROUND(N47,2))</f>
        <v>190.75</v>
      </c>
      <c r="I42" s="50">
        <f>IF(N47=0,"",ROUND(L47,0))</f>
        <v>2</v>
      </c>
      <c r="J42" s="3"/>
      <c r="L42" s="37">
        <f>RANK(N42,N41:N44)+0.2</f>
        <v>4.2</v>
      </c>
      <c r="M42" s="14" t="str">
        <f>B11</f>
        <v>Markgräfler-Gymnasium Müllheim FR</v>
      </c>
      <c r="N42" s="35">
        <f>H18</f>
        <v>184.8</v>
      </c>
    </row>
    <row r="43" spans="1:14" ht="18" customHeight="1">
      <c r="A43" s="1"/>
      <c r="B43" s="46" t="str">
        <f>IF(M48=0,"",M48)</f>
        <v>Ludwig-Wilhelm-Gymnasium Rastatt KA</v>
      </c>
      <c r="C43" s="51"/>
      <c r="D43" s="52"/>
      <c r="E43" s="52"/>
      <c r="F43" s="52"/>
      <c r="G43" s="53"/>
      <c r="H43" s="46">
        <f>IF(N48=0,"",ROUND(N48,2))</f>
        <v>189</v>
      </c>
      <c r="I43" s="50">
        <f>IF(N48=0,"",ROUND(L48,0))</f>
        <v>3</v>
      </c>
      <c r="J43" s="3"/>
      <c r="L43" s="37">
        <f>RANK(N43,N41:N44)+0.3</f>
        <v>3.3</v>
      </c>
      <c r="M43" s="14" t="str">
        <f>B20</f>
        <v>Ludwig-Wilhelm-Gymnasium Rastatt KA</v>
      </c>
      <c r="N43" s="35">
        <f>H27</f>
        <v>189</v>
      </c>
    </row>
    <row r="44" spans="1:14" ht="18" customHeight="1" thickBot="1">
      <c r="A44" s="1"/>
      <c r="B44" s="54" t="str">
        <f>IF(M49=0,"",M49)</f>
        <v>Markgräfler-Gymnasium Müllheim FR</v>
      </c>
      <c r="C44" s="55"/>
      <c r="D44" s="56"/>
      <c r="E44" s="56"/>
      <c r="F44" s="56"/>
      <c r="G44" s="57"/>
      <c r="H44" s="58">
        <f>IF(N49=0,"",ROUND(N49,2))</f>
        <v>184.8</v>
      </c>
      <c r="I44" s="61">
        <f>IF(N49=0,"",ROUND(L49,0))</f>
        <v>4</v>
      </c>
      <c r="J44" s="3"/>
      <c r="L44" s="38">
        <f>RANK(N44,N41:N44)+0.4</f>
        <v>1.4</v>
      </c>
      <c r="M44" s="14" t="str">
        <f>B29</f>
        <v>Gymnasium Überlingen TÜ</v>
      </c>
      <c r="N44" s="35">
        <f>H36</f>
        <v>194</v>
      </c>
    </row>
    <row r="45" spans="1:13" ht="19.5" customHeight="1">
      <c r="A45" s="1"/>
      <c r="B45" s="21"/>
      <c r="C45" s="22"/>
      <c r="D45" s="23"/>
      <c r="E45" s="23"/>
      <c r="F45" s="23"/>
      <c r="G45" s="23"/>
      <c r="H45" s="24"/>
      <c r="I45" s="25"/>
      <c r="J45" s="3"/>
      <c r="L45" s="40"/>
      <c r="M45" s="39" t="s">
        <v>11</v>
      </c>
    </row>
    <row r="46" spans="1:14" ht="12.75">
      <c r="A46" s="2"/>
      <c r="B46" s="26"/>
      <c r="C46" s="26"/>
      <c r="D46" s="26"/>
      <c r="E46" s="26"/>
      <c r="F46" s="26"/>
      <c r="G46" s="26"/>
      <c r="H46" s="26"/>
      <c r="I46" s="26"/>
      <c r="J46" s="2"/>
      <c r="L46" s="41">
        <f>SMALL($L$41:$L$44,1)</f>
        <v>1.4</v>
      </c>
      <c r="M46" t="str">
        <f>VLOOKUP(L46,$L$41:$N$44,2,FALSE)</f>
        <v>Gymnasium Überlingen TÜ</v>
      </c>
      <c r="N46">
        <f>VLOOKUP(L46,$L$41:$N$44,3,FALSE)</f>
        <v>194</v>
      </c>
    </row>
    <row r="47" spans="2:14" ht="12.75">
      <c r="B47" s="27"/>
      <c r="C47" s="27"/>
      <c r="D47" s="27"/>
      <c r="E47" s="27"/>
      <c r="F47" s="27"/>
      <c r="G47" s="27"/>
      <c r="H47" s="27"/>
      <c r="I47" s="27"/>
      <c r="L47" s="41">
        <f>SMALL($L$41:$L$44,2)</f>
        <v>2.1</v>
      </c>
      <c r="M47" t="str">
        <f>VLOOKUP(L47,$L$41:$N$44,2,FALSE)</f>
        <v>Bildungszentrum Weissacher Tal ST</v>
      </c>
      <c r="N47">
        <f>VLOOKUP(L47,$L$41:$N$44,3,FALSE)</f>
        <v>190.75</v>
      </c>
    </row>
    <row r="48" spans="12:14" ht="12.75">
      <c r="L48" s="41">
        <f>SMALL($L$41:$L$44,3)</f>
        <v>3.3</v>
      </c>
      <c r="M48" t="str">
        <f>VLOOKUP(L48,$L$41:$N$44,2,FALSE)</f>
        <v>Ludwig-Wilhelm-Gymnasium Rastatt KA</v>
      </c>
      <c r="N48">
        <f>VLOOKUP(L48,$L$41:$N$44,3,FALSE)</f>
        <v>189</v>
      </c>
    </row>
    <row r="49" spans="12:14" ht="12.75">
      <c r="L49" s="41">
        <f>SMALL($L$41:$L$44,4)</f>
        <v>4.2</v>
      </c>
      <c r="M49" t="str">
        <f>VLOOKUP(L49,$L$41:$N$44,2,FALSE)</f>
        <v>Markgräfler-Gymnasium Müllheim FR</v>
      </c>
      <c r="N49">
        <f>VLOOKUP(L49,$L$41:$N$44,3,FALSE)</f>
        <v>184.8</v>
      </c>
    </row>
  </sheetData>
  <sheetProtection password="CF57" sheet="1" objects="1" scenarios="1"/>
  <printOptions gridLines="1"/>
  <pageMargins left="0.8267716535433072" right="0.7874015748031497" top="1.968503937007874" bottom="0.3937007874015748" header="0.3937007874015748" footer="0.2755905511811024"/>
  <pageSetup horizontalDpi="300" verticalDpi="300" orientation="portrait" paperSize="9" r:id="rId1"/>
  <headerFooter alignWithMargins="0">
    <oddHeader>&amp;C&amp;"Arial,Fett"&amp;24JUGEND TRAINIERT FÜR OLYMPIA
Gerätturnen
&amp;14Landesfinale Baden-Württemberg 2011
Ort: Schwäbisch Gmünd   -   Datum: 23./24.02.2011
Wettkampfklasse: 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6"/>
  </sheetPr>
  <dimension ref="A1:O49"/>
  <sheetViews>
    <sheetView view="pageLayout" zoomScale="110" zoomScaleNormal="110" zoomScalePageLayoutView="110" workbookViewId="0" topLeftCell="A4">
      <selection activeCell="I37" sqref="I37"/>
    </sheetView>
  </sheetViews>
  <sheetFormatPr defaultColWidth="11.421875" defaultRowHeight="12.75"/>
  <cols>
    <col min="1" max="1" width="4.7109375" style="0" customWidth="1"/>
    <col min="2" max="2" width="27.7109375" style="0" customWidth="1"/>
    <col min="3" max="3" width="4.7109375" style="0" customWidth="1"/>
    <col min="4" max="7" width="6.7109375" style="0" customWidth="1"/>
    <col min="8" max="8" width="8.7109375" style="0" customWidth="1"/>
    <col min="9" max="10" width="5.7109375" style="0" customWidth="1"/>
    <col min="12" max="12" width="8.7109375" style="0" hidden="1" customWidth="1"/>
    <col min="13" max="13" width="60.7109375" style="0" hidden="1" customWidth="1"/>
    <col min="14" max="14" width="11.421875" style="0" hidden="1" customWidth="1"/>
  </cols>
  <sheetData>
    <row r="1" spans="1:10" ht="19.5" customHeight="1">
      <c r="A1" s="1"/>
      <c r="B1" s="1"/>
      <c r="C1" s="1"/>
      <c r="D1" s="1"/>
      <c r="E1" s="1"/>
      <c r="F1" s="1"/>
      <c r="G1" s="1"/>
      <c r="H1" s="1"/>
      <c r="I1" s="1"/>
      <c r="J1" s="3"/>
    </row>
    <row r="2" spans="1:10" ht="15.75" customHeight="1">
      <c r="A2" s="1"/>
      <c r="B2" s="4"/>
      <c r="C2" s="5"/>
      <c r="D2" s="5"/>
      <c r="E2" s="5"/>
      <c r="F2" s="5"/>
      <c r="G2" s="5"/>
      <c r="H2" s="5"/>
      <c r="I2" s="6"/>
      <c r="J2" s="3"/>
    </row>
    <row r="3" spans="1:10" ht="13.5" customHeight="1">
      <c r="A3" s="1"/>
      <c r="B3" s="15" t="s">
        <v>12</v>
      </c>
      <c r="C3" s="16" t="s">
        <v>0</v>
      </c>
      <c r="D3" s="17" t="s">
        <v>1</v>
      </c>
      <c r="E3" s="17" t="s">
        <v>2</v>
      </c>
      <c r="F3" s="17" t="s">
        <v>3</v>
      </c>
      <c r="G3" s="17" t="s">
        <v>4</v>
      </c>
      <c r="H3" s="18" t="s">
        <v>5</v>
      </c>
      <c r="I3" s="16" t="s">
        <v>6</v>
      </c>
      <c r="J3" s="3"/>
    </row>
    <row r="4" spans="1:10" ht="13.5" customHeight="1">
      <c r="A4" s="1"/>
      <c r="B4" s="7"/>
      <c r="C4" s="33"/>
      <c r="D4" s="8"/>
      <c r="E4" s="8"/>
      <c r="F4" s="8"/>
      <c r="G4" s="8"/>
      <c r="H4" s="19">
        <f aca="true" t="shared" si="0" ref="H4:H9">IF(COUNT(D4:G4)=0,"",SUM(D4:G4))</f>
      </c>
      <c r="I4" s="20">
        <f>IF(H4="","",RANK(H4,($H$4:$H$8,$H$13:$H$17,$H$22:$H$26,$H$31:$H$35),0))</f>
      </c>
      <c r="J4" s="3"/>
    </row>
    <row r="5" spans="1:10" ht="13.5" customHeight="1">
      <c r="A5" s="1"/>
      <c r="B5" s="7"/>
      <c r="C5" s="33"/>
      <c r="D5" s="8"/>
      <c r="E5" s="8"/>
      <c r="F5" s="8"/>
      <c r="G5" s="8"/>
      <c r="H5" s="19">
        <f t="shared" si="0"/>
      </c>
      <c r="I5" s="20">
        <f>IF(H5="","",RANK(H5,($H$4:$H$8,$H$13:$H$17,$H$22:$H$26,$H$31:$H$35),0))</f>
      </c>
      <c r="J5" s="3"/>
    </row>
    <row r="6" spans="1:10" ht="13.5" customHeight="1">
      <c r="A6" s="1"/>
      <c r="B6" s="7"/>
      <c r="C6" s="33"/>
      <c r="D6" s="8"/>
      <c r="E6" s="8"/>
      <c r="F6" s="8"/>
      <c r="G6" s="8"/>
      <c r="H6" s="19">
        <f t="shared" si="0"/>
      </c>
      <c r="I6" s="20">
        <f>IF(H6="","",RANK(H6,($H$4:$H$8,$H$13:$H$17,$H$22:$H$26,$H$31:$H$35),0))</f>
      </c>
      <c r="J6" s="3"/>
    </row>
    <row r="7" spans="1:10" ht="13.5" customHeight="1">
      <c r="A7" s="1"/>
      <c r="B7" s="27"/>
      <c r="C7" s="27"/>
      <c r="D7" s="8"/>
      <c r="E7" s="8"/>
      <c r="F7" s="8"/>
      <c r="G7" s="8"/>
      <c r="H7" s="19">
        <f t="shared" si="0"/>
      </c>
      <c r="I7" s="20">
        <f>IF(H7="","",RANK(H7,($H$4:$H$8,$H$13:$H$17,$H$22:$H$26,$H$31:$H$35),0))</f>
      </c>
      <c r="J7" s="3"/>
    </row>
    <row r="8" spans="1:10" ht="13.5" customHeight="1">
      <c r="A8" s="1"/>
      <c r="B8" s="7"/>
      <c r="C8" s="33"/>
      <c r="D8" s="8"/>
      <c r="E8" s="8"/>
      <c r="F8" s="8"/>
      <c r="G8" s="8"/>
      <c r="H8" s="19">
        <f t="shared" si="0"/>
      </c>
      <c r="I8" s="20">
        <f>IF(H8="","",RANK(H8,($H$4:$H$8,$H$13:$H$17,$H$22:$H$26,$H$31:$H$35),0))</f>
      </c>
      <c r="J8" s="3"/>
    </row>
    <row r="9" spans="1:10" ht="13.5" customHeight="1">
      <c r="A9" s="1"/>
      <c r="B9" s="15" t="s">
        <v>7</v>
      </c>
      <c r="C9" s="16"/>
      <c r="D9" s="60">
        <f>IF(COUNT(D4:D8)&lt;3,SUM(D4:D8),LARGE(D4:D8,1)+LARGE(D4:D8,2)+LARGE(D4:D8,3))</f>
        <v>0</v>
      </c>
      <c r="E9" s="60">
        <f>IF(COUNT(E4:E8)&lt;3,SUM(E4:E8),LARGE(E4:E8,1)+LARGE(E4:E8,2)+LARGE(E4:E8,3))</f>
        <v>0</v>
      </c>
      <c r="F9" s="60">
        <f>IF(COUNT(F4:F8)&lt;3,SUM(F4:F8),LARGE(F4:F8,1)+LARGE(F4:F8,2)+LARGE(F4:F8,3))</f>
        <v>0</v>
      </c>
      <c r="G9" s="60">
        <f>IF(COUNT(G4:G8)&lt;3,SUM(G4:G8),LARGE(G4:G8,1)+LARGE(G4:G8,2)+LARGE(G4:G8,3))</f>
        <v>0</v>
      </c>
      <c r="H9" s="59">
        <f t="shared" si="0"/>
        <v>0</v>
      </c>
      <c r="I9" s="16">
        <f>IF(H9=0,"",RANK(H9,($H$9,$H$18,$H$27,$H$36),0))</f>
      </c>
      <c r="J9" s="3"/>
    </row>
    <row r="10" spans="1:10" ht="19.5" customHeight="1">
      <c r="A10" s="1"/>
      <c r="B10" s="9"/>
      <c r="C10" s="31"/>
      <c r="D10" s="9"/>
      <c r="E10" s="9"/>
      <c r="F10" s="9"/>
      <c r="G10" s="9"/>
      <c r="H10" s="9"/>
      <c r="I10" s="9"/>
      <c r="J10" s="3"/>
    </row>
    <row r="11" spans="1:10" ht="15.75" customHeight="1">
      <c r="A11" s="1"/>
      <c r="B11" s="4" t="s">
        <v>218</v>
      </c>
      <c r="C11" s="32"/>
      <c r="D11" s="5"/>
      <c r="E11" s="5"/>
      <c r="F11" s="5"/>
      <c r="G11" s="5"/>
      <c r="H11" s="5"/>
      <c r="I11" s="6"/>
      <c r="J11" s="3"/>
    </row>
    <row r="12" spans="1:10" ht="13.5" customHeight="1">
      <c r="A12" s="1"/>
      <c r="B12" s="15" t="s">
        <v>12</v>
      </c>
      <c r="C12" s="16" t="s">
        <v>0</v>
      </c>
      <c r="D12" s="17" t="s">
        <v>1</v>
      </c>
      <c r="E12" s="17" t="s">
        <v>2</v>
      </c>
      <c r="F12" s="17" t="s">
        <v>3</v>
      </c>
      <c r="G12" s="17" t="s">
        <v>4</v>
      </c>
      <c r="H12" s="18" t="s">
        <v>5</v>
      </c>
      <c r="I12" s="16" t="s">
        <v>6</v>
      </c>
      <c r="J12" s="3"/>
    </row>
    <row r="13" spans="1:10" ht="13.5" customHeight="1">
      <c r="A13" s="1"/>
      <c r="B13" s="7" t="s">
        <v>219</v>
      </c>
      <c r="C13" s="33">
        <v>98</v>
      </c>
      <c r="D13" s="8">
        <v>16.4</v>
      </c>
      <c r="E13" s="8">
        <v>15.7</v>
      </c>
      <c r="F13" s="8">
        <v>16.4</v>
      </c>
      <c r="G13" s="8">
        <v>15.35</v>
      </c>
      <c r="H13" s="19">
        <f aca="true" t="shared" si="1" ref="H13:H18">IF(COUNT(D13:G13)=0,"",SUM(D13:G13))</f>
        <v>63.85</v>
      </c>
      <c r="I13" s="20">
        <f>IF(H13="","",RANK(H13,($H$4:$H$8,$H$13:$H$17,$H$22:$H$26,$H$31:$H$35),0))</f>
        <v>5</v>
      </c>
      <c r="J13" s="3"/>
    </row>
    <row r="14" spans="1:10" ht="13.5" customHeight="1">
      <c r="A14" s="1"/>
      <c r="B14" s="7"/>
      <c r="C14" s="33"/>
      <c r="D14" s="8"/>
      <c r="E14" s="8"/>
      <c r="F14" s="8"/>
      <c r="G14" s="8"/>
      <c r="H14" s="19">
        <f t="shared" si="1"/>
      </c>
      <c r="I14" s="20">
        <f>IF(H14="","",RANK(H14,($H$4:$H$8,$H$13:$H$17,$H$22:$H$26,$H$31:$H$35),0))</f>
      </c>
      <c r="J14" s="3"/>
    </row>
    <row r="15" spans="1:10" ht="13.5" customHeight="1">
      <c r="A15" s="1"/>
      <c r="B15" s="7" t="s">
        <v>220</v>
      </c>
      <c r="C15" s="33">
        <v>98</v>
      </c>
      <c r="D15" s="8">
        <v>16.5</v>
      </c>
      <c r="E15" s="8">
        <v>15.6</v>
      </c>
      <c r="F15" s="8">
        <v>16.3</v>
      </c>
      <c r="G15" s="8">
        <v>15.9</v>
      </c>
      <c r="H15" s="19">
        <f t="shared" si="1"/>
        <v>64.3</v>
      </c>
      <c r="I15" s="20">
        <f>IF(H15="","",RANK(H15,($H$4:$H$8,$H$13:$H$17,$H$22:$H$26,$H$31:$H$35),0))</f>
        <v>2</v>
      </c>
      <c r="J15" s="3"/>
    </row>
    <row r="16" spans="1:10" ht="13.5" customHeight="1">
      <c r="A16" s="1"/>
      <c r="B16" s="7" t="s">
        <v>221</v>
      </c>
      <c r="C16" s="33">
        <v>97</v>
      </c>
      <c r="D16" s="8">
        <v>15.75</v>
      </c>
      <c r="E16" s="8">
        <v>15.6</v>
      </c>
      <c r="F16" s="8">
        <v>16.2</v>
      </c>
      <c r="G16" s="8">
        <v>15.65</v>
      </c>
      <c r="H16" s="19">
        <f t="shared" si="1"/>
        <v>63.2</v>
      </c>
      <c r="I16" s="20">
        <f>IF(H16="","",RANK(H16,($H$4:$H$8,$H$13:$H$17,$H$22:$H$26,$H$31:$H$35),0))</f>
        <v>6</v>
      </c>
      <c r="J16" s="3"/>
    </row>
    <row r="17" spans="1:10" ht="13.5" customHeight="1">
      <c r="A17" s="1"/>
      <c r="B17" s="7" t="s">
        <v>222</v>
      </c>
      <c r="C17" s="33">
        <v>96</v>
      </c>
      <c r="D17" s="8">
        <v>16.6</v>
      </c>
      <c r="E17" s="8">
        <v>16.35</v>
      </c>
      <c r="F17" s="8">
        <v>16.9</v>
      </c>
      <c r="G17" s="8">
        <v>16.35</v>
      </c>
      <c r="H17" s="19">
        <f t="shared" si="1"/>
        <v>66.2</v>
      </c>
      <c r="I17" s="20">
        <f>IF(H17="","",RANK(H17,($H$4:$H$8,$H$13:$H$17,$H$22:$H$26,$H$31:$H$35),0))</f>
        <v>1</v>
      </c>
      <c r="J17" s="3"/>
    </row>
    <row r="18" spans="1:10" ht="13.5" customHeight="1">
      <c r="A18" s="1"/>
      <c r="B18" s="15" t="s">
        <v>7</v>
      </c>
      <c r="C18" s="16"/>
      <c r="D18" s="60">
        <f>IF(COUNT(D13:D17)&lt;3,SUM(D13:D17),LARGE(D13:D17,1)+LARGE(D13:D17,2)+LARGE(D13:D17,3))</f>
        <v>49.5</v>
      </c>
      <c r="E18" s="60">
        <f>IF(COUNT(E13:E17)&lt;3,SUM(E13:E17),LARGE(E13:E17,1)+LARGE(E13:E17,2)+LARGE(E13:E17,3))</f>
        <v>47.65</v>
      </c>
      <c r="F18" s="60">
        <f>IF(COUNT(F13:F17)&lt;3,SUM(F13:F17),LARGE(F13:F17,1)+LARGE(F13:F17,2)+LARGE(F13:F17,3))</f>
        <v>49.6</v>
      </c>
      <c r="G18" s="60">
        <f>IF(COUNT(G13:G17)&lt;3,SUM(G13:G17),LARGE(G13:G17,1)+LARGE(G13:G17,2)+LARGE(G13:G17,3))</f>
        <v>47.9</v>
      </c>
      <c r="H18" s="59">
        <f t="shared" si="1"/>
        <v>194.65</v>
      </c>
      <c r="I18" s="16">
        <f>IF(H18=0,"",RANK(H18,($H$9,$H$18,$H$27,$H$36),0))</f>
        <v>1</v>
      </c>
      <c r="J18" s="3"/>
    </row>
    <row r="19" spans="1:10" ht="19.5" customHeight="1">
      <c r="A19" s="1"/>
      <c r="B19" s="9"/>
      <c r="C19" s="31"/>
      <c r="D19" s="9"/>
      <c r="E19" s="9"/>
      <c r="F19" s="9"/>
      <c r="G19" s="9"/>
      <c r="H19" s="9"/>
      <c r="I19" s="9"/>
      <c r="J19" s="3"/>
    </row>
    <row r="20" spans="1:10" ht="15.75" customHeight="1">
      <c r="A20" s="1"/>
      <c r="B20" s="4" t="s">
        <v>132</v>
      </c>
      <c r="C20" s="32"/>
      <c r="D20" s="5"/>
      <c r="E20" s="5"/>
      <c r="F20" s="5"/>
      <c r="G20" s="5"/>
      <c r="H20" s="5"/>
      <c r="I20" s="6"/>
      <c r="J20" s="3"/>
    </row>
    <row r="21" spans="1:10" ht="13.5" customHeight="1">
      <c r="A21" s="1"/>
      <c r="B21" s="15" t="s">
        <v>12</v>
      </c>
      <c r="C21" s="16" t="s">
        <v>0</v>
      </c>
      <c r="D21" s="17" t="s">
        <v>1</v>
      </c>
      <c r="E21" s="17" t="s">
        <v>2</v>
      </c>
      <c r="F21" s="17" t="s">
        <v>3</v>
      </c>
      <c r="G21" s="17" t="s">
        <v>4</v>
      </c>
      <c r="H21" s="18" t="s">
        <v>5</v>
      </c>
      <c r="I21" s="16" t="s">
        <v>6</v>
      </c>
      <c r="J21" s="3"/>
    </row>
    <row r="22" spans="1:10" ht="13.5" customHeight="1">
      <c r="A22" s="1"/>
      <c r="B22" s="7" t="s">
        <v>133</v>
      </c>
      <c r="C22" s="33">
        <v>95</v>
      </c>
      <c r="D22" s="8">
        <v>13.6</v>
      </c>
      <c r="E22" s="8">
        <v>14.8</v>
      </c>
      <c r="F22" s="8">
        <v>15.3</v>
      </c>
      <c r="G22" s="8">
        <v>14.4</v>
      </c>
      <c r="H22" s="19">
        <f aca="true" t="shared" si="2" ref="H22:H27">IF(COUNT(D22:G22)=0,"",SUM(D22:G22))</f>
        <v>58.1</v>
      </c>
      <c r="I22" s="20">
        <f>IF(H22="","",RANK(H22,($H$4:$H$8,$H$13:$H$17,$H$22:$H$26,$H$31:$H$35),0))</f>
        <v>8</v>
      </c>
      <c r="J22" s="3"/>
    </row>
    <row r="23" spans="1:10" ht="13.5" customHeight="1">
      <c r="A23" s="1"/>
      <c r="B23" s="7" t="s">
        <v>134</v>
      </c>
      <c r="C23" s="33">
        <v>96</v>
      </c>
      <c r="D23" s="8">
        <v>13.2</v>
      </c>
      <c r="E23" s="8">
        <v>12.3</v>
      </c>
      <c r="F23" s="8">
        <v>14</v>
      </c>
      <c r="G23" s="8">
        <v>13.4</v>
      </c>
      <c r="H23" s="19">
        <f t="shared" si="2"/>
        <v>52.9</v>
      </c>
      <c r="I23" s="20">
        <f>IF(H23="","",RANK(H23,($H$4:$H$8,$H$13:$H$17,$H$22:$H$26,$H$31:$H$35),0))</f>
        <v>12</v>
      </c>
      <c r="J23" s="3"/>
    </row>
    <row r="24" spans="1:10" ht="13.5" customHeight="1">
      <c r="A24" s="1"/>
      <c r="B24" s="7" t="s">
        <v>135</v>
      </c>
      <c r="C24" s="33">
        <v>97</v>
      </c>
      <c r="D24" s="8">
        <v>14.15</v>
      </c>
      <c r="E24" s="8">
        <v>13.2</v>
      </c>
      <c r="F24" s="8">
        <v>12.7</v>
      </c>
      <c r="G24" s="8">
        <v>13.25</v>
      </c>
      <c r="H24" s="19">
        <f t="shared" si="2"/>
        <v>53.3</v>
      </c>
      <c r="I24" s="20">
        <f>IF(H24="","",RANK(H24,($H$4:$H$8,$H$13:$H$17,$H$22:$H$26,$H$31:$H$35),0))</f>
        <v>11</v>
      </c>
      <c r="J24" s="3"/>
    </row>
    <row r="25" spans="1:10" ht="13.5" customHeight="1">
      <c r="A25" s="1"/>
      <c r="B25" s="7" t="s">
        <v>136</v>
      </c>
      <c r="C25" s="33">
        <v>97</v>
      </c>
      <c r="D25" s="8">
        <v>14.8</v>
      </c>
      <c r="E25" s="8">
        <v>14.05</v>
      </c>
      <c r="F25" s="8">
        <v>14.8</v>
      </c>
      <c r="G25" s="8">
        <v>14.45</v>
      </c>
      <c r="H25" s="19">
        <f t="shared" si="2"/>
        <v>58.1</v>
      </c>
      <c r="I25" s="20">
        <f>IF(H25="","",RANK(H25,($H$4:$H$8,$H$13:$H$17,$H$22:$H$26,$H$31:$H$35),0))</f>
        <v>8</v>
      </c>
      <c r="J25" s="3"/>
    </row>
    <row r="26" spans="1:10" ht="13.5" customHeight="1">
      <c r="A26" s="1"/>
      <c r="B26" s="7" t="s">
        <v>137</v>
      </c>
      <c r="C26" s="33">
        <v>97</v>
      </c>
      <c r="D26" s="8"/>
      <c r="E26" s="8">
        <v>11.35</v>
      </c>
      <c r="F26" s="8"/>
      <c r="G26" s="8">
        <v>12.2</v>
      </c>
      <c r="H26" s="19">
        <f t="shared" si="2"/>
        <v>23.55</v>
      </c>
      <c r="I26" s="20">
        <f>IF(H26="","",RANK(H26,($H$4:$H$8,$H$13:$H$17,$H$22:$H$26,$H$31:$H$35),0))</f>
        <v>13</v>
      </c>
      <c r="J26" s="3"/>
    </row>
    <row r="27" spans="1:10" ht="13.5" customHeight="1">
      <c r="A27" s="1"/>
      <c r="B27" s="15" t="s">
        <v>7</v>
      </c>
      <c r="C27" s="16"/>
      <c r="D27" s="60">
        <f>IF(COUNT(D22:D26)&lt;3,SUM(D22:D26),LARGE(D22:D26,1)+LARGE(D22:D26,2)+LARGE(D22:D26,3))</f>
        <v>42.55</v>
      </c>
      <c r="E27" s="60">
        <f>IF(COUNT(E22:E26)&lt;3,SUM(E22:E26),LARGE(E22:E26,1)+LARGE(E22:E26,2)+LARGE(E22:E26,3))</f>
        <v>42.05</v>
      </c>
      <c r="F27" s="60">
        <f>IF(COUNT(F22:F26)&lt;3,SUM(F22:F26),LARGE(F22:F26,1)+LARGE(F22:F26,2)+LARGE(F22:F26,3))</f>
        <v>44.1</v>
      </c>
      <c r="G27" s="60">
        <f>IF(COUNT(G22:G26)&lt;3,SUM(G22:G26),LARGE(G22:G26,1)+LARGE(G22:G26,2)+LARGE(G22:G26,3))</f>
        <v>42.25</v>
      </c>
      <c r="H27" s="59">
        <f t="shared" si="2"/>
        <v>170.95</v>
      </c>
      <c r="I27" s="16">
        <f>IF(H27=0,"",RANK(H27,($H$9,$H$18,$H$27,$H$36),0))</f>
        <v>3</v>
      </c>
      <c r="J27" s="3"/>
    </row>
    <row r="28" spans="1:10" ht="19.5" customHeight="1">
      <c r="A28" s="1"/>
      <c r="B28" s="9"/>
      <c r="C28" s="31"/>
      <c r="D28" s="9"/>
      <c r="E28" s="9"/>
      <c r="F28" s="9"/>
      <c r="G28" s="9"/>
      <c r="H28" s="9"/>
      <c r="I28" s="9"/>
      <c r="J28" s="3"/>
    </row>
    <row r="29" spans="1:10" ht="15.75" customHeight="1">
      <c r="A29" s="1"/>
      <c r="B29" s="4" t="s">
        <v>164</v>
      </c>
      <c r="C29" s="32"/>
      <c r="D29" s="5"/>
      <c r="E29" s="5"/>
      <c r="F29" s="5"/>
      <c r="G29" s="5"/>
      <c r="H29" s="5"/>
      <c r="I29" s="10"/>
      <c r="J29" s="3"/>
    </row>
    <row r="30" spans="1:10" ht="13.5" customHeight="1">
      <c r="A30" s="1"/>
      <c r="B30" s="15" t="s">
        <v>12</v>
      </c>
      <c r="C30" s="16" t="s">
        <v>0</v>
      </c>
      <c r="D30" s="17" t="s">
        <v>1</v>
      </c>
      <c r="E30" s="17" t="s">
        <v>2</v>
      </c>
      <c r="F30" s="17" t="s">
        <v>3</v>
      </c>
      <c r="G30" s="17" t="s">
        <v>4</v>
      </c>
      <c r="H30" s="18" t="s">
        <v>5</v>
      </c>
      <c r="I30" s="16" t="s">
        <v>6</v>
      </c>
      <c r="J30" s="3"/>
    </row>
    <row r="31" spans="1:10" ht="13.5" customHeight="1">
      <c r="A31" s="1"/>
      <c r="B31" s="7" t="s">
        <v>167</v>
      </c>
      <c r="C31" s="33">
        <v>95</v>
      </c>
      <c r="D31" s="8">
        <v>15.85</v>
      </c>
      <c r="E31" s="8">
        <v>15.65</v>
      </c>
      <c r="F31" s="8">
        <v>16.5</v>
      </c>
      <c r="G31" s="8">
        <v>16.1</v>
      </c>
      <c r="H31" s="19">
        <f aca="true" t="shared" si="3" ref="H31:H36">IF(COUNT(D31:G31)=0,"",SUM(D31:G31))</f>
        <v>64.1</v>
      </c>
      <c r="I31" s="20">
        <f>IF(H31="","",RANK(H31,($H$4:$H$8,$H$13:$H$17,$H$22:$H$26,$H$31:$H$35),0))</f>
        <v>3</v>
      </c>
      <c r="J31" s="3"/>
    </row>
    <row r="32" spans="1:10" ht="13.5" customHeight="1">
      <c r="A32" s="1"/>
      <c r="B32" s="7" t="s">
        <v>165</v>
      </c>
      <c r="C32" s="33">
        <v>95</v>
      </c>
      <c r="D32" s="8">
        <v>13.6</v>
      </c>
      <c r="E32" s="8">
        <v>14.6</v>
      </c>
      <c r="F32" s="8">
        <v>14.9</v>
      </c>
      <c r="G32" s="8">
        <v>14.25</v>
      </c>
      <c r="H32" s="19">
        <f t="shared" si="3"/>
        <v>57.35</v>
      </c>
      <c r="I32" s="20">
        <f>IF(H32="","",RANK(H32,($H$4:$H$8,$H$13:$H$17,$H$22:$H$26,$H$31:$H$35),0))</f>
        <v>10</v>
      </c>
      <c r="J32" s="3"/>
    </row>
    <row r="33" spans="1:10" ht="13.5" customHeight="1">
      <c r="A33" s="1"/>
      <c r="B33" s="62" t="s">
        <v>166</v>
      </c>
      <c r="C33" s="33">
        <v>94</v>
      </c>
      <c r="D33" s="8">
        <v>15.45</v>
      </c>
      <c r="E33" s="8">
        <v>15.1</v>
      </c>
      <c r="F33" s="8">
        <v>16.7</v>
      </c>
      <c r="G33" s="8">
        <v>16.65</v>
      </c>
      <c r="H33" s="19">
        <f t="shared" si="3"/>
        <v>63.9</v>
      </c>
      <c r="I33" s="20">
        <f>IF(H33="","",RANK(H33,($H$4:$H$8,$H$13:$H$17,$H$22:$H$26,$H$31:$H$35),0))</f>
        <v>4</v>
      </c>
      <c r="J33" s="3"/>
    </row>
    <row r="34" spans="1:10" ht="13.5" customHeight="1">
      <c r="A34" s="1"/>
      <c r="B34" s="7" t="s">
        <v>168</v>
      </c>
      <c r="C34" s="33">
        <v>94</v>
      </c>
      <c r="D34" s="8">
        <v>14.55</v>
      </c>
      <c r="E34" s="8">
        <v>15.3</v>
      </c>
      <c r="F34" s="8">
        <v>16.2</v>
      </c>
      <c r="G34" s="8">
        <v>16.4</v>
      </c>
      <c r="H34" s="19">
        <f t="shared" si="3"/>
        <v>62.45</v>
      </c>
      <c r="I34" s="20">
        <f>IF(H34="","",RANK(H34,($H$4:$H$8,$H$13:$H$17,$H$22:$H$26,$H$31:$H$35),0))</f>
        <v>7</v>
      </c>
      <c r="J34" s="3"/>
    </row>
    <row r="35" spans="1:10" ht="13.5" customHeight="1">
      <c r="A35" s="1"/>
      <c r="B35" s="7"/>
      <c r="C35" s="33"/>
      <c r="D35" s="8"/>
      <c r="E35" s="8"/>
      <c r="F35" s="8"/>
      <c r="G35" s="8"/>
      <c r="H35" s="19">
        <f t="shared" si="3"/>
      </c>
      <c r="I35" s="20">
        <f>IF(H35="","",RANK(H35,($H$4:$H$8,$H$13:$H$17,$H$22:$H$26,$H$31:$H$35),0))</f>
      </c>
      <c r="J35" s="3"/>
    </row>
    <row r="36" spans="1:10" ht="13.5" customHeight="1">
      <c r="A36" s="1"/>
      <c r="B36" s="15" t="s">
        <v>7</v>
      </c>
      <c r="C36" s="16"/>
      <c r="D36" s="60">
        <f>IF(COUNT(D31:D35)&lt;3,SUM(D31:D35),LARGE(D31:D35,1)+LARGE(D31:D35,2)+LARGE(D31:D35,3))</f>
        <v>45.85</v>
      </c>
      <c r="E36" s="60">
        <f>IF(COUNT(E31:E35)&lt;3,SUM(E31:E35),LARGE(E31:E35,1)+LARGE(E31:E35,2)+LARGE(E31:E35,3))</f>
        <v>46.05</v>
      </c>
      <c r="F36" s="60">
        <f>IF(COUNT(F31:F35)&lt;3,SUM(F31:F35),LARGE(F31:F35,1)+LARGE(F31:F35,2)+LARGE(F31:F35,3))</f>
        <v>49.4</v>
      </c>
      <c r="G36" s="60">
        <f>IF(COUNT(G31:G35)&lt;3,SUM(G31:G35),LARGE(G31:G35,1)+LARGE(G31:G35,2)+LARGE(G31:G35,3))</f>
        <v>49.15</v>
      </c>
      <c r="H36" s="59">
        <f t="shared" si="3"/>
        <v>190.45</v>
      </c>
      <c r="I36" s="16">
        <f>IF(H36=0,"",RANK(H36,($H$9,$H$18,$H$27,$H$36),0))</f>
        <v>2</v>
      </c>
      <c r="J36" s="3"/>
    </row>
    <row r="37" spans="1:10" ht="19.5" customHeight="1">
      <c r="A37" s="1"/>
      <c r="B37" s="11"/>
      <c r="C37" s="11"/>
      <c r="D37" s="11"/>
      <c r="E37" s="11"/>
      <c r="F37" s="11"/>
      <c r="G37" s="11"/>
      <c r="H37" s="11"/>
      <c r="I37" s="11"/>
      <c r="J37" s="3"/>
    </row>
    <row r="38" spans="1:15" ht="19.5" customHeight="1">
      <c r="A38" s="1"/>
      <c r="B38" s="12" t="s">
        <v>9</v>
      </c>
      <c r="C38" s="12"/>
      <c r="D38" s="11"/>
      <c r="E38" s="11"/>
      <c r="F38" s="11"/>
      <c r="G38" s="11"/>
      <c r="H38" s="11"/>
      <c r="I38" s="11"/>
      <c r="J38" s="3"/>
      <c r="M38" s="28" t="s">
        <v>8</v>
      </c>
      <c r="N38" s="27"/>
      <c r="O38" s="27"/>
    </row>
    <row r="39" spans="1:15" ht="7.5" customHeight="1" thickBot="1">
      <c r="A39" s="1"/>
      <c r="B39" s="11"/>
      <c r="C39" s="11"/>
      <c r="D39" s="11"/>
      <c r="E39" s="11"/>
      <c r="F39" s="11"/>
      <c r="G39" s="11"/>
      <c r="H39" s="11"/>
      <c r="I39" s="11"/>
      <c r="J39" s="3"/>
      <c r="M39" s="27"/>
      <c r="N39" s="27"/>
      <c r="O39" s="27"/>
    </row>
    <row r="40" spans="1:14" ht="15.75" customHeight="1">
      <c r="A40" s="1"/>
      <c r="B40" s="42"/>
      <c r="C40" s="43"/>
      <c r="D40" s="43"/>
      <c r="E40" s="43"/>
      <c r="F40" s="43"/>
      <c r="G40" s="43"/>
      <c r="H40" s="44" t="s">
        <v>5</v>
      </c>
      <c r="I40" s="45" t="s">
        <v>6</v>
      </c>
      <c r="J40" s="3"/>
      <c r="L40" s="30"/>
      <c r="M40" s="29"/>
      <c r="N40" s="30"/>
    </row>
    <row r="41" spans="1:14" ht="18" customHeight="1">
      <c r="A41" s="1"/>
      <c r="B41" s="46" t="str">
        <f>IF(M46=0,"",M46)</f>
        <v>Helmholtz-Gymnasium Heidelberg KA</v>
      </c>
      <c r="C41" s="47"/>
      <c r="D41" s="48"/>
      <c r="E41" s="48"/>
      <c r="F41" s="48"/>
      <c r="G41" s="49"/>
      <c r="H41" s="46">
        <f>IF(N46=0,"",ROUND(N46,2))</f>
        <v>194.65</v>
      </c>
      <c r="I41" s="50">
        <f>IF(N46=0,"",ROUND(L46,0))</f>
        <v>1</v>
      </c>
      <c r="J41" s="3"/>
      <c r="L41" s="36">
        <f>RANK(N41,N41:N44)+0.1</f>
        <v>4.1</v>
      </c>
      <c r="M41" s="13">
        <f>B2</f>
        <v>0</v>
      </c>
      <c r="N41" s="34">
        <f>H9</f>
        <v>0</v>
      </c>
    </row>
    <row r="42" spans="1:14" ht="18" customHeight="1">
      <c r="A42" s="1"/>
      <c r="B42" s="46" t="str">
        <f>IF(M47=0,"",M47)</f>
        <v>Hohenlohe-Gymnasium Öhringen</v>
      </c>
      <c r="C42" s="51"/>
      <c r="D42" s="52"/>
      <c r="E42" s="52"/>
      <c r="F42" s="52"/>
      <c r="G42" s="53"/>
      <c r="H42" s="46">
        <f>IF(N47=0,"",ROUND(N47,2))</f>
        <v>190.45</v>
      </c>
      <c r="I42" s="50">
        <f>IF(N47=0,"",ROUND(L47,0))</f>
        <v>2</v>
      </c>
      <c r="J42" s="3"/>
      <c r="L42" s="37">
        <f>RANK(N42,N41:N44)+0.2</f>
        <v>1.2</v>
      </c>
      <c r="M42" s="14" t="str">
        <f>B11</f>
        <v>Helmholtz-Gymnasium Heidelberg KA</v>
      </c>
      <c r="N42" s="35">
        <f>H18</f>
        <v>194.65</v>
      </c>
    </row>
    <row r="43" spans="1:14" ht="18" customHeight="1">
      <c r="A43" s="1"/>
      <c r="B43" s="46" t="str">
        <f>IF(M48=0,"",M48)</f>
        <v>Haupt-und Realschule Friesenheim FR</v>
      </c>
      <c r="C43" s="51"/>
      <c r="D43" s="52"/>
      <c r="E43" s="52"/>
      <c r="F43" s="52"/>
      <c r="G43" s="53"/>
      <c r="H43" s="46">
        <f>IF(N48=0,"",ROUND(N48,2))</f>
        <v>170.95</v>
      </c>
      <c r="I43" s="50">
        <f>IF(N48=0,"",ROUND(L48,0))</f>
        <v>3</v>
      </c>
      <c r="J43" s="3"/>
      <c r="L43" s="37">
        <f>RANK(N43,N41:N44)+0.3</f>
        <v>3.3</v>
      </c>
      <c r="M43" s="14" t="str">
        <f>B20</f>
        <v>Haupt-und Realschule Friesenheim FR</v>
      </c>
      <c r="N43" s="35">
        <f>H27</f>
        <v>170.95</v>
      </c>
    </row>
    <row r="44" spans="1:14" ht="18" customHeight="1" thickBot="1">
      <c r="A44" s="1"/>
      <c r="B44" s="54">
        <f>IF(M49=0,"",M49)</f>
      </c>
      <c r="C44" s="55"/>
      <c r="D44" s="56"/>
      <c r="E44" s="56"/>
      <c r="F44" s="56"/>
      <c r="G44" s="57"/>
      <c r="H44" s="58">
        <f>IF(N49=0,"",ROUND(N49,2))</f>
      </c>
      <c r="I44" s="61">
        <f>IF(N49=0,"",ROUND(L49,0))</f>
      </c>
      <c r="J44" s="3"/>
      <c r="L44" s="38">
        <f>RANK(N44,N41:N44)+0.4</f>
        <v>2.4</v>
      </c>
      <c r="M44" s="14" t="str">
        <f>B29</f>
        <v>Hohenlohe-Gymnasium Öhringen</v>
      </c>
      <c r="N44" s="35">
        <f>H36</f>
        <v>190.45</v>
      </c>
    </row>
    <row r="45" spans="1:13" ht="19.5" customHeight="1">
      <c r="A45" s="1"/>
      <c r="B45" s="21"/>
      <c r="C45" s="22"/>
      <c r="D45" s="23"/>
      <c r="E45" s="23"/>
      <c r="F45" s="23"/>
      <c r="G45" s="23"/>
      <c r="H45" s="24"/>
      <c r="I45" s="25"/>
      <c r="J45" s="3"/>
      <c r="L45" s="40"/>
      <c r="M45" s="39" t="s">
        <v>11</v>
      </c>
    </row>
    <row r="46" spans="1:14" ht="12.75">
      <c r="A46" s="2"/>
      <c r="B46" s="26"/>
      <c r="C46" s="26"/>
      <c r="D46" s="26"/>
      <c r="E46" s="26"/>
      <c r="F46" s="26"/>
      <c r="G46" s="26"/>
      <c r="H46" s="26"/>
      <c r="I46" s="26"/>
      <c r="J46" s="2"/>
      <c r="L46" s="41">
        <f>SMALL($L$41:$L$44,1)</f>
        <v>1.2</v>
      </c>
      <c r="M46" t="str">
        <f>VLOOKUP(L46,$L$41:$N$44,2,FALSE)</f>
        <v>Helmholtz-Gymnasium Heidelberg KA</v>
      </c>
      <c r="N46">
        <f>VLOOKUP(L46,$L$41:$N$44,3,FALSE)</f>
        <v>194.65</v>
      </c>
    </row>
    <row r="47" spans="2:14" ht="12.75">
      <c r="B47" s="27"/>
      <c r="C47" s="27"/>
      <c r="D47" s="27"/>
      <c r="E47" s="27"/>
      <c r="F47" s="27"/>
      <c r="G47" s="27"/>
      <c r="H47" s="27"/>
      <c r="I47" s="27"/>
      <c r="L47" s="41">
        <f>SMALL($L$41:$L$44,2)</f>
        <v>2.4</v>
      </c>
      <c r="M47" t="str">
        <f>VLOOKUP(L47,$L$41:$N$44,2,FALSE)</f>
        <v>Hohenlohe-Gymnasium Öhringen</v>
      </c>
      <c r="N47">
        <f>VLOOKUP(L47,$L$41:$N$44,3,FALSE)</f>
        <v>190.45</v>
      </c>
    </row>
    <row r="48" spans="12:14" ht="12.75">
      <c r="L48" s="41">
        <f>SMALL($L$41:$L$44,3)</f>
        <v>3.3</v>
      </c>
      <c r="M48" t="str">
        <f>VLOOKUP(L48,$L$41:$N$44,2,FALSE)</f>
        <v>Haupt-und Realschule Friesenheim FR</v>
      </c>
      <c r="N48">
        <f>VLOOKUP(L48,$L$41:$N$44,3,FALSE)</f>
        <v>170.95</v>
      </c>
    </row>
    <row r="49" spans="12:14" ht="12.75">
      <c r="L49" s="41">
        <f>SMALL($L$41:$L$44,4)</f>
        <v>4.1</v>
      </c>
      <c r="M49">
        <f>VLOOKUP(L49,$L$41:$N$44,2,FALSE)</f>
        <v>0</v>
      </c>
      <c r="N49">
        <f>VLOOKUP(L49,$L$41:$N$44,3,FALSE)</f>
        <v>0</v>
      </c>
    </row>
  </sheetData>
  <sheetProtection/>
  <printOptions gridLines="1"/>
  <pageMargins left="0.8267716535433072" right="0.7874015748031497" top="1.968503937007874" bottom="0.3937007874015748" header="0.3937007874015748" footer="0.2755905511811024"/>
  <pageSetup horizontalDpi="300" verticalDpi="300" orientation="portrait" paperSize="9" r:id="rId1"/>
  <headerFooter alignWithMargins="0">
    <oddHeader>&amp;C&amp;"Arial,Fett"&amp;24JUGEND TRAINIERT FÜR OLYMPIA
Gerätturnen
&amp;14Landesfinale Baden-Württemberg 2011
Ort: Schwäbisch Gmünd   -   Datum: 23./24.02.2011  
Wettkampfklasse: 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O49"/>
  <sheetViews>
    <sheetView view="pageLayout" zoomScale="120" zoomScaleNormal="120" zoomScalePageLayoutView="120" workbookViewId="0" topLeftCell="A16">
      <selection activeCell="G41" sqref="G41"/>
    </sheetView>
  </sheetViews>
  <sheetFormatPr defaultColWidth="11.421875" defaultRowHeight="12.75"/>
  <cols>
    <col min="1" max="1" width="4.7109375" style="0" customWidth="1"/>
    <col min="2" max="2" width="27.7109375" style="0" customWidth="1"/>
    <col min="3" max="3" width="4.7109375" style="0" customWidth="1"/>
    <col min="4" max="7" width="6.7109375" style="0" customWidth="1"/>
    <col min="8" max="8" width="8.7109375" style="0" customWidth="1"/>
    <col min="9" max="10" width="5.7109375" style="0" customWidth="1"/>
    <col min="12" max="12" width="8.7109375" style="0" hidden="1" customWidth="1"/>
    <col min="13" max="13" width="60.7109375" style="0" hidden="1" customWidth="1"/>
    <col min="14" max="14" width="11.421875" style="0" hidden="1" customWidth="1"/>
  </cols>
  <sheetData>
    <row r="1" spans="1:10" ht="19.5" customHeight="1">
      <c r="A1" s="1"/>
      <c r="B1" s="1"/>
      <c r="C1" s="1"/>
      <c r="D1" s="1"/>
      <c r="E1" s="1"/>
      <c r="F1" s="1"/>
      <c r="G1" s="1"/>
      <c r="H1" s="1"/>
      <c r="I1" s="1"/>
      <c r="J1" s="3"/>
    </row>
    <row r="2" spans="1:10" ht="15.75" customHeight="1">
      <c r="A2" s="1"/>
      <c r="B2" s="77" t="s">
        <v>245</v>
      </c>
      <c r="C2" s="5"/>
      <c r="D2" s="5"/>
      <c r="E2" s="5"/>
      <c r="F2" s="5"/>
      <c r="G2" s="5"/>
      <c r="H2" s="5"/>
      <c r="I2" s="6"/>
      <c r="J2" s="3"/>
    </row>
    <row r="3" spans="1:10" ht="13.5" customHeight="1">
      <c r="A3" s="1"/>
      <c r="B3" s="15" t="s">
        <v>12</v>
      </c>
      <c r="C3" s="16" t="s">
        <v>0</v>
      </c>
      <c r="D3" s="17" t="s">
        <v>2</v>
      </c>
      <c r="E3" s="17" t="s">
        <v>3</v>
      </c>
      <c r="F3" s="17" t="s">
        <v>10</v>
      </c>
      <c r="G3" s="17" t="s">
        <v>1</v>
      </c>
      <c r="H3" s="18" t="s">
        <v>5</v>
      </c>
      <c r="I3" s="16" t="s">
        <v>6</v>
      </c>
      <c r="J3" s="3"/>
    </row>
    <row r="4" spans="1:10" ht="13.5" customHeight="1">
      <c r="A4" s="1"/>
      <c r="B4" s="7" t="s">
        <v>77</v>
      </c>
      <c r="C4" s="33">
        <v>91</v>
      </c>
      <c r="D4" s="8">
        <v>16.85</v>
      </c>
      <c r="E4" s="8">
        <v>16.95</v>
      </c>
      <c r="F4" s="8">
        <v>14.7</v>
      </c>
      <c r="G4" s="8">
        <v>16.95</v>
      </c>
      <c r="H4" s="19">
        <f aca="true" t="shared" si="0" ref="H4:H9">IF(COUNT(D4:G4)=0,"",SUM(D4:G4))</f>
        <v>65.45</v>
      </c>
      <c r="I4" s="20">
        <f>IF(H4="","",RANK(H4,($H$4:$H$8,$H$13:$H$17,$H$22:$H$26,$H$31:$H$35),0))</f>
        <v>7</v>
      </c>
      <c r="J4" s="3"/>
    </row>
    <row r="5" spans="1:10" ht="13.5" customHeight="1">
      <c r="A5" s="1"/>
      <c r="B5" s="62" t="s">
        <v>244</v>
      </c>
      <c r="C5" s="33">
        <v>0</v>
      </c>
      <c r="D5" s="8">
        <v>16.05</v>
      </c>
      <c r="E5" s="8">
        <v>16.05</v>
      </c>
      <c r="F5" s="8">
        <v>15.9</v>
      </c>
      <c r="G5" s="8">
        <v>15.65</v>
      </c>
      <c r="H5" s="19">
        <f t="shared" si="0"/>
        <v>63.65</v>
      </c>
      <c r="I5" s="20">
        <f>IF(H5="","",RANK(H5,($H$4:$H$8,$H$13:$H$17,$H$22:$H$26,$H$31:$H$35),0))</f>
        <v>12</v>
      </c>
      <c r="J5" s="3"/>
    </row>
    <row r="6" spans="1:10" ht="13.5" customHeight="1">
      <c r="A6" s="1"/>
      <c r="B6" s="7" t="s">
        <v>78</v>
      </c>
      <c r="C6" s="33">
        <v>95</v>
      </c>
      <c r="D6" s="8">
        <v>17</v>
      </c>
      <c r="E6" s="8">
        <v>16.8</v>
      </c>
      <c r="F6" s="8">
        <v>16.7</v>
      </c>
      <c r="G6" s="8">
        <v>16.4</v>
      </c>
      <c r="H6" s="19">
        <f t="shared" si="0"/>
        <v>66.9</v>
      </c>
      <c r="I6" s="20">
        <f>IF(H6="","",RANK(H6,($H$4:$H$8,$H$13:$H$17,$H$22:$H$26,$H$31:$H$35),0))</f>
        <v>5</v>
      </c>
      <c r="J6" s="3"/>
    </row>
    <row r="7" spans="1:10" ht="13.5" customHeight="1">
      <c r="A7" s="1"/>
      <c r="B7" s="7" t="s">
        <v>79</v>
      </c>
      <c r="C7" s="33">
        <v>96</v>
      </c>
      <c r="D7" s="8">
        <v>15.8</v>
      </c>
      <c r="E7" s="8">
        <v>15.35</v>
      </c>
      <c r="F7" s="8">
        <v>16.1</v>
      </c>
      <c r="G7" s="8">
        <v>15.85</v>
      </c>
      <c r="H7" s="19">
        <f t="shared" si="0"/>
        <v>63.1</v>
      </c>
      <c r="I7" s="20">
        <f>IF(H7="","",RANK(H7,($H$4:$H$8,$H$13:$H$17,$H$22:$H$26,$H$31:$H$35),0))</f>
        <v>14</v>
      </c>
      <c r="J7" s="3"/>
    </row>
    <row r="8" spans="1:10" ht="13.5" customHeight="1">
      <c r="A8" s="1"/>
      <c r="B8" s="7" t="s">
        <v>80</v>
      </c>
      <c r="C8" s="33">
        <v>99</v>
      </c>
      <c r="D8" s="8">
        <v>15.85</v>
      </c>
      <c r="E8" s="8">
        <v>15.95</v>
      </c>
      <c r="F8" s="8">
        <v>16.05</v>
      </c>
      <c r="G8" s="8">
        <v>16.55</v>
      </c>
      <c r="H8" s="19">
        <f t="shared" si="0"/>
        <v>64.4</v>
      </c>
      <c r="I8" s="20">
        <f>IF(H8="","",RANK(H8,($H$4:$H$8,$H$13:$H$17,$H$22:$H$26,$H$31:$H$35),0))</f>
        <v>10</v>
      </c>
      <c r="J8" s="3"/>
    </row>
    <row r="9" spans="1:10" ht="13.5" customHeight="1">
      <c r="A9" s="1"/>
      <c r="B9" s="15" t="s">
        <v>7</v>
      </c>
      <c r="C9" s="16"/>
      <c r="D9" s="60">
        <f>IF(COUNT(D4:D8)&lt;3,SUM(D4:D8),LARGE(D4:D8,1)+LARGE(D4:D8,2)+LARGE(D4:D8,3))</f>
        <v>49.9</v>
      </c>
      <c r="E9" s="60">
        <f>IF(COUNT(E4:E8)&lt;3,SUM(E4:E8),LARGE(E4:E8,1)+LARGE(E4:E8,2)+LARGE(E4:E8,3))</f>
        <v>49.8</v>
      </c>
      <c r="F9" s="60">
        <f>IF(COUNT(F4:F8)&lt;3,SUM(F4:F8),LARGE(F4:F8,1)+LARGE(F4:F8,2)+LARGE(F4:F8,3))</f>
        <v>48.85</v>
      </c>
      <c r="G9" s="60">
        <f>IF(COUNT(G4:G8)&lt;3,SUM(G4:G8),LARGE(G4:G8,1)+LARGE(G4:G8,2)+LARGE(G4:G8,3))</f>
        <v>49.9</v>
      </c>
      <c r="H9" s="59">
        <f t="shared" si="0"/>
        <v>198.45</v>
      </c>
      <c r="I9" s="16">
        <f>IF(H9=0,"",RANK(H9,($H$9,$H$18,$H$27,$H$36),0))</f>
        <v>2</v>
      </c>
      <c r="J9" s="3"/>
    </row>
    <row r="10" spans="1:10" ht="19.5" customHeight="1">
      <c r="A10" s="1"/>
      <c r="B10" s="9"/>
      <c r="C10" s="31"/>
      <c r="D10" s="9"/>
      <c r="E10" s="9"/>
      <c r="F10" s="9"/>
      <c r="G10" s="9"/>
      <c r="H10" s="9"/>
      <c r="I10" s="9"/>
      <c r="J10" s="3"/>
    </row>
    <row r="11" spans="1:10" ht="15.75" customHeight="1">
      <c r="A11" s="1"/>
      <c r="B11" s="4" t="s">
        <v>51</v>
      </c>
      <c r="C11" s="32"/>
      <c r="D11" s="5"/>
      <c r="E11" s="5"/>
      <c r="F11" s="5"/>
      <c r="G11" s="5"/>
      <c r="H11" s="5"/>
      <c r="I11" s="6"/>
      <c r="J11" s="3"/>
    </row>
    <row r="12" spans="1:10" ht="13.5" customHeight="1">
      <c r="A12" s="1"/>
      <c r="B12" s="15" t="s">
        <v>12</v>
      </c>
      <c r="C12" s="16" t="s">
        <v>0</v>
      </c>
      <c r="D12" s="17" t="s">
        <v>2</v>
      </c>
      <c r="E12" s="17" t="s">
        <v>3</v>
      </c>
      <c r="F12" s="17" t="s">
        <v>10</v>
      </c>
      <c r="G12" s="17" t="s">
        <v>1</v>
      </c>
      <c r="H12" s="18" t="s">
        <v>5</v>
      </c>
      <c r="I12" s="16" t="s">
        <v>6</v>
      </c>
      <c r="J12" s="3"/>
    </row>
    <row r="13" spans="1:10" ht="13.5" customHeight="1">
      <c r="A13" s="1"/>
      <c r="B13" s="7" t="s">
        <v>52</v>
      </c>
      <c r="C13" s="33">
        <v>94</v>
      </c>
      <c r="D13" s="8">
        <v>15.5</v>
      </c>
      <c r="E13" s="8">
        <v>16.6</v>
      </c>
      <c r="F13" s="8">
        <v>13.85</v>
      </c>
      <c r="G13" s="8">
        <v>15.3</v>
      </c>
      <c r="H13" s="19">
        <f aca="true" t="shared" si="1" ref="H13:H18">IF(COUNT(D13:G13)=0,"",SUM(D13:G13))</f>
        <v>61.25</v>
      </c>
      <c r="I13" s="20">
        <f>IF(H13="","",RANK(H13,($H$4:$H$8,$H$13:$H$17,$H$22:$H$26,$H$31:$H$35),0))</f>
        <v>17</v>
      </c>
      <c r="J13" s="3"/>
    </row>
    <row r="14" spans="1:10" ht="13.5" customHeight="1">
      <c r="A14" s="1"/>
      <c r="B14" s="7" t="s">
        <v>53</v>
      </c>
      <c r="C14" s="33">
        <v>94</v>
      </c>
      <c r="D14" s="8">
        <v>15.75</v>
      </c>
      <c r="E14" s="8">
        <v>17.2</v>
      </c>
      <c r="F14" s="8">
        <v>13</v>
      </c>
      <c r="G14" s="8">
        <v>16.8</v>
      </c>
      <c r="H14" s="19">
        <f t="shared" si="1"/>
        <v>62.75</v>
      </c>
      <c r="I14" s="20">
        <f>IF(H14="","",RANK(H14,($H$4:$H$8,$H$13:$H$17,$H$22:$H$26,$H$31:$H$35),0))</f>
        <v>15</v>
      </c>
      <c r="J14" s="3"/>
    </row>
    <row r="15" spans="1:10" ht="13.5" customHeight="1">
      <c r="A15" s="1"/>
      <c r="B15" s="7" t="s">
        <v>54</v>
      </c>
      <c r="C15" s="33">
        <v>94</v>
      </c>
      <c r="D15" s="8">
        <v>13.9</v>
      </c>
      <c r="E15" s="8">
        <v>16.95</v>
      </c>
      <c r="F15" s="8">
        <v>16.3</v>
      </c>
      <c r="G15" s="8">
        <v>17.4</v>
      </c>
      <c r="H15" s="19">
        <f t="shared" si="1"/>
        <v>64.55</v>
      </c>
      <c r="I15" s="20">
        <f>IF(H15="","",RANK(H15,($H$4:$H$8,$H$13:$H$17,$H$22:$H$26,$H$31:$H$35),0))</f>
        <v>9</v>
      </c>
      <c r="J15" s="3"/>
    </row>
    <row r="16" spans="1:10" ht="13.5" customHeight="1">
      <c r="A16" s="1"/>
      <c r="B16" s="7" t="s">
        <v>55</v>
      </c>
      <c r="C16" s="33">
        <v>93</v>
      </c>
      <c r="D16" s="8">
        <v>16.95</v>
      </c>
      <c r="E16" s="8">
        <v>15.85</v>
      </c>
      <c r="F16" s="8">
        <v>15.1</v>
      </c>
      <c r="G16" s="8">
        <v>16.25</v>
      </c>
      <c r="H16" s="19">
        <f t="shared" si="1"/>
        <v>64.15</v>
      </c>
      <c r="I16" s="20">
        <f>IF(H16="","",RANK(H16,($H$4:$H$8,$H$13:$H$17,$H$22:$H$26,$H$31:$H$35),0))</f>
        <v>11</v>
      </c>
      <c r="J16" s="3"/>
    </row>
    <row r="17" spans="1:10" ht="13.5" customHeight="1">
      <c r="A17" s="1"/>
      <c r="B17" s="7"/>
      <c r="C17" s="33"/>
      <c r="D17" s="8"/>
      <c r="E17" s="8"/>
      <c r="F17" s="8"/>
      <c r="G17" s="8"/>
      <c r="H17" s="19">
        <f t="shared" si="1"/>
      </c>
      <c r="I17" s="20">
        <f>IF(H17="","",RANK(H17,($H$4:$H$8,$H$13:$H$17,$H$22:$H$26,$H$31:$H$35),0))</f>
      </c>
      <c r="J17" s="3"/>
    </row>
    <row r="18" spans="1:10" ht="13.5" customHeight="1">
      <c r="A18" s="1"/>
      <c r="B18" s="15" t="s">
        <v>7</v>
      </c>
      <c r="C18" s="16"/>
      <c r="D18" s="60">
        <f>IF(COUNT(D13:D17)&lt;3,SUM(D13:D17),LARGE(D13:D17,1)+LARGE(D13:D17,2)+LARGE(D13:D17,3))</f>
        <v>48.2</v>
      </c>
      <c r="E18" s="60">
        <f>IF(COUNT(E13:E17)&lt;3,SUM(E13:E17),LARGE(E13:E17,1)+LARGE(E13:E17,2)+LARGE(E13:E17,3))</f>
        <v>50.75</v>
      </c>
      <c r="F18" s="60">
        <f>IF(COUNT(F13:F17)&lt;3,SUM(F13:F17),LARGE(F13:F17,1)+LARGE(F13:F17,2)+LARGE(F13:F17,3))</f>
        <v>45.25</v>
      </c>
      <c r="G18" s="60">
        <f>IF(COUNT(G13:G17)&lt;3,SUM(G13:G17),LARGE(G13:G17,1)+LARGE(G13:G17,2)+LARGE(G13:G17,3))</f>
        <v>50.45</v>
      </c>
      <c r="H18" s="59">
        <f t="shared" si="1"/>
        <v>194.65</v>
      </c>
      <c r="I18" s="16">
        <f>IF(H18=0,"",RANK(H18,($H$9,$H$18,$H$27,$H$36),0))</f>
        <v>4</v>
      </c>
      <c r="J18" s="3"/>
    </row>
    <row r="19" spans="1:10" ht="19.5" customHeight="1">
      <c r="A19" s="1"/>
      <c r="B19" s="9"/>
      <c r="C19" s="31"/>
      <c r="D19" s="9"/>
      <c r="E19" s="9"/>
      <c r="F19" s="9"/>
      <c r="G19" s="9"/>
      <c r="H19" s="9"/>
      <c r="I19" s="9"/>
      <c r="J19" s="3"/>
    </row>
    <row r="20" spans="1:10" ht="15.75" customHeight="1">
      <c r="A20" s="1"/>
      <c r="B20" s="4" t="s">
        <v>61</v>
      </c>
      <c r="C20" s="32"/>
      <c r="D20" s="5"/>
      <c r="E20" s="5"/>
      <c r="F20" s="5"/>
      <c r="G20" s="5"/>
      <c r="H20" s="5"/>
      <c r="I20" s="6"/>
      <c r="J20" s="3"/>
    </row>
    <row r="21" spans="1:10" ht="13.5" customHeight="1">
      <c r="A21" s="1"/>
      <c r="B21" s="15" t="s">
        <v>12</v>
      </c>
      <c r="C21" s="16" t="s">
        <v>0</v>
      </c>
      <c r="D21" s="17" t="s">
        <v>2</v>
      </c>
      <c r="E21" s="17" t="s">
        <v>3</v>
      </c>
      <c r="F21" s="17" t="s">
        <v>10</v>
      </c>
      <c r="G21" s="17" t="s">
        <v>1</v>
      </c>
      <c r="H21" s="18" t="s">
        <v>5</v>
      </c>
      <c r="I21" s="16" t="s">
        <v>6</v>
      </c>
      <c r="J21" s="3"/>
    </row>
    <row r="22" spans="1:10" ht="13.5" customHeight="1">
      <c r="A22" s="1"/>
      <c r="B22" s="7" t="s">
        <v>62</v>
      </c>
      <c r="C22" s="33">
        <v>97</v>
      </c>
      <c r="D22" s="8">
        <v>17.1</v>
      </c>
      <c r="E22" s="8">
        <v>17.4</v>
      </c>
      <c r="F22" s="8">
        <v>15.3</v>
      </c>
      <c r="G22" s="8">
        <v>16.2</v>
      </c>
      <c r="H22" s="19">
        <f aca="true" t="shared" si="2" ref="H22:H27">IF(COUNT(D22:G22)=0,"",SUM(D22:G22))</f>
        <v>66</v>
      </c>
      <c r="I22" s="20">
        <f>IF(H22="","",RANK(H22,($H$4:$H$8,$H$13:$H$17,$H$22:$H$26,$H$31:$H$35),0))</f>
        <v>6</v>
      </c>
      <c r="J22" s="3"/>
    </row>
    <row r="23" spans="1:10" ht="13.5" customHeight="1">
      <c r="A23" s="1"/>
      <c r="B23" s="7" t="s">
        <v>63</v>
      </c>
      <c r="C23" s="33">
        <v>97</v>
      </c>
      <c r="D23" s="8">
        <v>16.9</v>
      </c>
      <c r="E23" s="8">
        <v>17.8</v>
      </c>
      <c r="F23" s="8">
        <v>16.65</v>
      </c>
      <c r="G23" s="8">
        <v>17.15</v>
      </c>
      <c r="H23" s="19">
        <f t="shared" si="2"/>
        <v>68.5</v>
      </c>
      <c r="I23" s="20">
        <f>IF(H23="","",RANK(H23,($H$4:$H$8,$H$13:$H$17,$H$22:$H$26,$H$31:$H$35),0))</f>
        <v>4</v>
      </c>
      <c r="J23" s="3"/>
    </row>
    <row r="24" spans="1:10" ht="13.5" customHeight="1">
      <c r="A24" s="1"/>
      <c r="B24" s="7" t="s">
        <v>64</v>
      </c>
      <c r="C24" s="33">
        <v>93</v>
      </c>
      <c r="D24" s="8">
        <v>17.4</v>
      </c>
      <c r="E24" s="8">
        <v>17.8</v>
      </c>
      <c r="F24" s="8">
        <v>17.1</v>
      </c>
      <c r="G24" s="8">
        <v>17.5</v>
      </c>
      <c r="H24" s="19">
        <f t="shared" si="2"/>
        <v>69.8</v>
      </c>
      <c r="I24" s="20">
        <f>IF(H24="","",RANK(H24,($H$4:$H$8,$H$13:$H$17,$H$22:$H$26,$H$31:$H$35),0))</f>
        <v>1</v>
      </c>
      <c r="J24" s="3"/>
    </row>
    <row r="25" spans="1:10" ht="13.5" customHeight="1">
      <c r="A25" s="1"/>
      <c r="B25" s="7" t="s">
        <v>65</v>
      </c>
      <c r="C25" s="33">
        <v>91</v>
      </c>
      <c r="D25" s="8">
        <v>17.15</v>
      </c>
      <c r="E25" s="8">
        <v>17.8</v>
      </c>
      <c r="F25" s="8">
        <v>16.95</v>
      </c>
      <c r="G25" s="8">
        <v>17.4</v>
      </c>
      <c r="H25" s="19">
        <f t="shared" si="2"/>
        <v>69.3</v>
      </c>
      <c r="I25" s="20">
        <f>IF(H25="","",RANK(H25,($H$4:$H$8,$H$13:$H$17,$H$22:$H$26,$H$31:$H$35),0))</f>
        <v>2</v>
      </c>
      <c r="J25" s="3"/>
    </row>
    <row r="26" spans="1:10" ht="13.5" customHeight="1">
      <c r="A26" s="1"/>
      <c r="B26" s="7"/>
      <c r="C26" s="33"/>
      <c r="D26" s="8"/>
      <c r="E26" s="8"/>
      <c r="F26" s="8"/>
      <c r="G26" s="8"/>
      <c r="H26" s="19">
        <f t="shared" si="2"/>
      </c>
      <c r="I26" s="20">
        <f>IF(H26="","",RANK(H26,($H$4:$H$8,$H$13:$H$17,$H$22:$H$26,$H$31:$H$35),0))</f>
      </c>
      <c r="J26" s="3"/>
    </row>
    <row r="27" spans="1:10" ht="13.5" customHeight="1">
      <c r="A27" s="1"/>
      <c r="B27" s="15" t="s">
        <v>7</v>
      </c>
      <c r="C27" s="16"/>
      <c r="D27" s="60">
        <f>IF(COUNT(D22:D26)&lt;3,SUM(D22:D26),LARGE(D22:D26,1)+LARGE(D22:D26,2)+LARGE(D22:D26,3))</f>
        <v>51.65</v>
      </c>
      <c r="E27" s="60">
        <f>IF(COUNT(E22:E26)&lt;3,SUM(E22:E26),LARGE(E22:E26,1)+LARGE(E22:E26,2)+LARGE(E22:E26,3))</f>
        <v>53.4</v>
      </c>
      <c r="F27" s="60">
        <f>IF(COUNT(F22:F26)&lt;3,SUM(F22:F26),LARGE(F22:F26,1)+LARGE(F22:F26,2)+LARGE(F22:F26,3))</f>
        <v>50.7</v>
      </c>
      <c r="G27" s="60">
        <f>IF(COUNT(G22:G26)&lt;3,SUM(G22:G26),LARGE(G22:G26,1)+LARGE(G22:G26,2)+LARGE(G22:G26,3))</f>
        <v>52.05</v>
      </c>
      <c r="H27" s="59">
        <f t="shared" si="2"/>
        <v>207.8</v>
      </c>
      <c r="I27" s="16">
        <f>IF(H27=0,"",RANK(H27,($H$9,$H$18,$H$27,$H$36),0))</f>
        <v>1</v>
      </c>
      <c r="J27" s="3"/>
    </row>
    <row r="28" spans="1:10" ht="19.5" customHeight="1">
      <c r="A28" s="1"/>
      <c r="B28" s="9"/>
      <c r="C28" s="31"/>
      <c r="D28" s="9"/>
      <c r="E28" s="9"/>
      <c r="F28" s="9"/>
      <c r="G28" s="9"/>
      <c r="H28" s="9"/>
      <c r="I28" s="9"/>
      <c r="J28" s="3"/>
    </row>
    <row r="29" spans="1:10" ht="15.75" customHeight="1">
      <c r="A29" s="1"/>
      <c r="B29" s="4" t="s">
        <v>181</v>
      </c>
      <c r="C29" s="32"/>
      <c r="D29" s="5"/>
      <c r="E29" s="5"/>
      <c r="F29" s="5"/>
      <c r="G29" s="5"/>
      <c r="H29" s="5"/>
      <c r="I29" s="10"/>
      <c r="J29" s="3"/>
    </row>
    <row r="30" spans="1:10" ht="13.5" customHeight="1">
      <c r="A30" s="1"/>
      <c r="B30" s="15" t="s">
        <v>12</v>
      </c>
      <c r="C30" s="16" t="s">
        <v>0</v>
      </c>
      <c r="D30" s="17" t="s">
        <v>2</v>
      </c>
      <c r="E30" s="17" t="s">
        <v>3</v>
      </c>
      <c r="F30" s="17" t="s">
        <v>10</v>
      </c>
      <c r="G30" s="17" t="s">
        <v>1</v>
      </c>
      <c r="H30" s="18" t="s">
        <v>5</v>
      </c>
      <c r="I30" s="16" t="s">
        <v>6</v>
      </c>
      <c r="J30" s="3"/>
    </row>
    <row r="31" spans="1:10" ht="13.5" customHeight="1">
      <c r="A31" s="1"/>
      <c r="B31" s="7" t="s">
        <v>182</v>
      </c>
      <c r="C31" s="33">
        <v>93</v>
      </c>
      <c r="D31" s="8">
        <v>15.5</v>
      </c>
      <c r="E31" s="8">
        <v>14.75</v>
      </c>
      <c r="F31" s="8">
        <v>15.35</v>
      </c>
      <c r="G31" s="8">
        <v>15.85</v>
      </c>
      <c r="H31" s="19">
        <f aca="true" t="shared" si="3" ref="H31:H36">IF(COUNT(D31:G31)=0,"",SUM(D31:G31))</f>
        <v>61.45</v>
      </c>
      <c r="I31" s="20">
        <f>IF(H31="","",RANK(H31,($H$4:$H$8,$H$13:$H$17,$H$22:$H$26,$H$31:$H$35),0))</f>
        <v>16</v>
      </c>
      <c r="J31" s="3"/>
    </row>
    <row r="32" spans="1:10" ht="13.5" customHeight="1">
      <c r="A32" s="1"/>
      <c r="B32" s="7" t="s">
        <v>183</v>
      </c>
      <c r="C32" s="33">
        <v>95</v>
      </c>
      <c r="D32" s="8">
        <v>16</v>
      </c>
      <c r="E32" s="8">
        <v>15.25</v>
      </c>
      <c r="F32" s="8">
        <v>15.75</v>
      </c>
      <c r="G32" s="8">
        <v>16.55</v>
      </c>
      <c r="H32" s="19">
        <f t="shared" si="3"/>
        <v>63.55</v>
      </c>
      <c r="I32" s="20">
        <f>IF(H32="","",RANK(H32,($H$4:$H$8,$H$13:$H$17,$H$22:$H$26,$H$31:$H$35),0))</f>
        <v>13</v>
      </c>
      <c r="J32" s="3"/>
    </row>
    <row r="33" spans="1:10" ht="13.5" customHeight="1">
      <c r="A33" s="1"/>
      <c r="B33" s="7" t="s">
        <v>184</v>
      </c>
      <c r="C33" s="33">
        <v>94</v>
      </c>
      <c r="D33" s="8">
        <v>16</v>
      </c>
      <c r="E33" s="8">
        <v>16.55</v>
      </c>
      <c r="F33" s="8">
        <v>14.95</v>
      </c>
      <c r="G33" s="8">
        <v>17.1</v>
      </c>
      <c r="H33" s="19">
        <f t="shared" si="3"/>
        <v>64.6</v>
      </c>
      <c r="I33" s="20">
        <f>IF(H33="","",RANK(H33,($H$4:$H$8,$H$13:$H$17,$H$22:$H$26,$H$31:$H$35),0))</f>
        <v>8</v>
      </c>
      <c r="J33" s="3"/>
    </row>
    <row r="34" spans="1:10" ht="13.5" customHeight="1">
      <c r="A34" s="1"/>
      <c r="B34" s="62" t="s">
        <v>239</v>
      </c>
      <c r="C34" s="33">
        <v>95</v>
      </c>
      <c r="D34" s="8"/>
      <c r="E34" s="8">
        <v>15.1</v>
      </c>
      <c r="F34" s="8">
        <v>15.5</v>
      </c>
      <c r="G34" s="8">
        <v>15.05</v>
      </c>
      <c r="H34" s="19">
        <f t="shared" si="3"/>
        <v>45.65</v>
      </c>
      <c r="I34" s="20">
        <f>IF(H34="","",RANK(H34,($H$4:$H$8,$H$13:$H$17,$H$22:$H$26,$H$31:$H$35),0))</f>
        <v>18</v>
      </c>
      <c r="J34" s="3"/>
    </row>
    <row r="35" spans="1:10" ht="13.5" customHeight="1">
      <c r="A35" s="1"/>
      <c r="B35" s="7" t="s">
        <v>185</v>
      </c>
      <c r="C35" s="33">
        <v>93</v>
      </c>
      <c r="D35" s="8">
        <v>17.4</v>
      </c>
      <c r="E35" s="8">
        <v>17.45</v>
      </c>
      <c r="F35" s="8">
        <v>16.7</v>
      </c>
      <c r="G35" s="8">
        <v>17.75</v>
      </c>
      <c r="H35" s="19">
        <f t="shared" si="3"/>
        <v>69.3</v>
      </c>
      <c r="I35" s="20">
        <f>IF(H35="","",RANK(H35,($H$4:$H$8,$H$13:$H$17,$H$22:$H$26,$H$31:$H$35),0))</f>
        <v>2</v>
      </c>
      <c r="J35" s="3"/>
    </row>
    <row r="36" spans="1:10" ht="13.5" customHeight="1">
      <c r="A36" s="1"/>
      <c r="B36" s="15" t="s">
        <v>7</v>
      </c>
      <c r="C36" s="16"/>
      <c r="D36" s="60">
        <f>IF(COUNT(D31:D35)&lt;3,SUM(D31:D35),LARGE(D31:D35,1)+LARGE(D31:D35,2)+LARGE(D31:D35,3))</f>
        <v>49.4</v>
      </c>
      <c r="E36" s="60">
        <f>IF(COUNT(E31:E35)&lt;3,SUM(E31:E35),LARGE(E31:E35,1)+LARGE(E31:E35,2)+LARGE(E31:E35,3))</f>
        <v>49.25</v>
      </c>
      <c r="F36" s="60">
        <f>IF(COUNT(F31:F35)&lt;3,SUM(F31:F35),LARGE(F31:F35,1)+LARGE(F31:F35,2)+LARGE(F31:F35,3))</f>
        <v>47.95</v>
      </c>
      <c r="G36" s="60">
        <f>IF(COUNT(G31:G35)&lt;3,SUM(G31:G35),LARGE(G31:G35,1)+LARGE(G31:G35,2)+LARGE(G31:G35,3))</f>
        <v>51.4</v>
      </c>
      <c r="H36" s="59">
        <f t="shared" si="3"/>
        <v>198</v>
      </c>
      <c r="I36" s="16">
        <f>IF(H36=0,"",RANK(H36,($H$9,$H$18,$H$27,$H$36),0))</f>
        <v>3</v>
      </c>
      <c r="J36" s="3"/>
    </row>
    <row r="37" spans="1:10" ht="19.5" customHeight="1">
      <c r="A37" s="1"/>
      <c r="B37" s="11"/>
      <c r="C37" s="11"/>
      <c r="D37" s="11"/>
      <c r="E37" s="11"/>
      <c r="F37" s="11"/>
      <c r="G37" s="11"/>
      <c r="H37" s="11"/>
      <c r="I37" s="11"/>
      <c r="J37" s="3"/>
    </row>
    <row r="38" spans="1:15" ht="19.5" customHeight="1">
      <c r="A38" s="1"/>
      <c r="B38" s="12" t="s">
        <v>9</v>
      </c>
      <c r="C38" s="12"/>
      <c r="D38" s="11"/>
      <c r="E38" s="11"/>
      <c r="F38" s="11"/>
      <c r="G38" s="11"/>
      <c r="H38" s="11"/>
      <c r="I38" s="11"/>
      <c r="J38" s="3"/>
      <c r="M38" s="28" t="s">
        <v>8</v>
      </c>
      <c r="N38" s="27"/>
      <c r="O38" s="27"/>
    </row>
    <row r="39" spans="1:15" ht="7.5" customHeight="1" thickBot="1">
      <c r="A39" s="1"/>
      <c r="B39" s="11"/>
      <c r="C39" s="11"/>
      <c r="D39" s="11"/>
      <c r="E39" s="11"/>
      <c r="F39" s="11"/>
      <c r="G39" s="11"/>
      <c r="H39" s="11"/>
      <c r="I39" s="11"/>
      <c r="J39" s="3"/>
      <c r="M39" s="27"/>
      <c r="N39" s="27"/>
      <c r="O39" s="27"/>
    </row>
    <row r="40" spans="1:14" ht="15.75" customHeight="1">
      <c r="A40" s="1"/>
      <c r="B40" s="42"/>
      <c r="C40" s="43"/>
      <c r="D40" s="43"/>
      <c r="E40" s="43"/>
      <c r="F40" s="43"/>
      <c r="G40" s="43"/>
      <c r="H40" s="44" t="s">
        <v>5</v>
      </c>
      <c r="I40" s="45" t="s">
        <v>6</v>
      </c>
      <c r="J40" s="3"/>
      <c r="L40" s="30"/>
      <c r="M40" s="29"/>
      <c r="N40" s="30"/>
    </row>
    <row r="41" spans="1:14" ht="18" customHeight="1">
      <c r="A41" s="1"/>
      <c r="B41" s="46" t="str">
        <f>IF(M46=0,"",M46)</f>
        <v>Friedrich-Ebert Gymnasium Sandhausen KA</v>
      </c>
      <c r="C41" s="47"/>
      <c r="D41" s="48"/>
      <c r="E41" s="48"/>
      <c r="F41" s="48"/>
      <c r="G41" s="49"/>
      <c r="H41" s="46">
        <f>IF(N46=0,"",ROUND(N46,2))</f>
        <v>207.8</v>
      </c>
      <c r="I41" s="50">
        <f>IF(N46=0,"",ROUND(L46,0))</f>
        <v>1</v>
      </c>
      <c r="J41" s="3"/>
      <c r="L41" s="36">
        <f>RANK(N41,N41:N44)+0.1</f>
        <v>2.1</v>
      </c>
      <c r="M41" s="13" t="str">
        <f>B2</f>
        <v>Gymnasium in der Taus Backnang ST</v>
      </c>
      <c r="N41" s="34">
        <f>H9</f>
        <v>198.45</v>
      </c>
    </row>
    <row r="42" spans="1:14" ht="18" customHeight="1">
      <c r="A42" s="1"/>
      <c r="B42" s="46" t="str">
        <f>IF(M47=0,"",M47)</f>
        <v>Gymnasium in der Taus Backnang ST</v>
      </c>
      <c r="C42" s="51"/>
      <c r="D42" s="52"/>
      <c r="E42" s="52"/>
      <c r="F42" s="52"/>
      <c r="G42" s="53"/>
      <c r="H42" s="46">
        <f>IF(N47=0,"",ROUND(N47,2))</f>
        <v>198.45</v>
      </c>
      <c r="I42" s="50">
        <f>IF(N47=0,"",ROUND(L47,0))</f>
        <v>2</v>
      </c>
      <c r="J42" s="3"/>
      <c r="L42" s="37">
        <f>RANK(N42,N41:N44)+0.2</f>
        <v>4.2</v>
      </c>
      <c r="M42" s="14" t="str">
        <f>B11</f>
        <v>KHS Schulen Donaueschingen FR</v>
      </c>
      <c r="N42" s="35">
        <f>H18</f>
        <v>194.65</v>
      </c>
    </row>
    <row r="43" spans="1:14" ht="18" customHeight="1">
      <c r="A43" s="1"/>
      <c r="B43" s="46" t="str">
        <f>IF(M48=0,"",M48)</f>
        <v>Gymnasium Ebingen TÜ</v>
      </c>
      <c r="C43" s="51"/>
      <c r="D43" s="52"/>
      <c r="E43" s="52"/>
      <c r="F43" s="52"/>
      <c r="G43" s="53"/>
      <c r="H43" s="46">
        <f>IF(N48=0,"",ROUND(N48,2))</f>
        <v>198</v>
      </c>
      <c r="I43" s="50">
        <f>IF(N48=0,"",ROUND(L48,0))</f>
        <v>3</v>
      </c>
      <c r="J43" s="3"/>
      <c r="L43" s="37">
        <f>RANK(N43,N41:N44)+0.3</f>
        <v>1.3</v>
      </c>
      <c r="M43" s="14" t="str">
        <f>B20</f>
        <v>Friedrich-Ebert Gymnasium Sandhausen KA</v>
      </c>
      <c r="N43" s="35">
        <f>H27</f>
        <v>207.8</v>
      </c>
    </row>
    <row r="44" spans="1:14" ht="18" customHeight="1" thickBot="1">
      <c r="A44" s="1"/>
      <c r="B44" s="54" t="str">
        <f>IF(M49=0,"",M49)</f>
        <v>KHS Schulen Donaueschingen FR</v>
      </c>
      <c r="C44" s="55"/>
      <c r="D44" s="56"/>
      <c r="E44" s="56"/>
      <c r="F44" s="56"/>
      <c r="G44" s="57"/>
      <c r="H44" s="58">
        <f>IF(N49=0,"",ROUND(N49,2))</f>
        <v>194.65</v>
      </c>
      <c r="I44" s="61">
        <f>IF(N49=0,"",ROUND(L49,0))</f>
        <v>4</v>
      </c>
      <c r="J44" s="3"/>
      <c r="L44" s="38">
        <f>RANK(N44,N41:N44)+0.4</f>
        <v>3.4</v>
      </c>
      <c r="M44" s="14" t="str">
        <f>B29</f>
        <v>Gymnasium Ebingen TÜ</v>
      </c>
      <c r="N44" s="35">
        <f>H36</f>
        <v>198</v>
      </c>
    </row>
    <row r="45" spans="1:13" ht="19.5" customHeight="1">
      <c r="A45" s="1"/>
      <c r="B45" s="21"/>
      <c r="C45" s="22"/>
      <c r="D45" s="23"/>
      <c r="E45" s="23"/>
      <c r="F45" s="23"/>
      <c r="G45" s="23"/>
      <c r="H45" s="24"/>
      <c r="I45" s="25"/>
      <c r="J45" s="3"/>
      <c r="L45" s="40"/>
      <c r="M45" s="39" t="s">
        <v>11</v>
      </c>
    </row>
    <row r="46" spans="1:14" ht="12.75">
      <c r="A46" s="2"/>
      <c r="B46" s="26"/>
      <c r="C46" s="26"/>
      <c r="D46" s="26"/>
      <c r="E46" s="26"/>
      <c r="F46" s="26"/>
      <c r="G46" s="26"/>
      <c r="H46" s="26"/>
      <c r="I46" s="26"/>
      <c r="J46" s="2"/>
      <c r="L46" s="41">
        <f>SMALL($L$41:$L$44,1)</f>
        <v>1.3</v>
      </c>
      <c r="M46" t="str">
        <f>VLOOKUP(L46,$L$41:$N$44,2,FALSE)</f>
        <v>Friedrich-Ebert Gymnasium Sandhausen KA</v>
      </c>
      <c r="N46">
        <f>VLOOKUP(L46,$L$41:$N$44,3,FALSE)</f>
        <v>207.8</v>
      </c>
    </row>
    <row r="47" spans="2:14" ht="12.75">
      <c r="B47" s="27"/>
      <c r="C47" s="27"/>
      <c r="D47" s="27"/>
      <c r="E47" s="27"/>
      <c r="F47" s="27"/>
      <c r="G47" s="27"/>
      <c r="H47" s="27"/>
      <c r="I47" s="27"/>
      <c r="L47" s="41">
        <f>SMALL($L$41:$L$44,2)</f>
        <v>2.1</v>
      </c>
      <c r="M47" t="str">
        <f>VLOOKUP(L47,$L$41:$N$44,2,FALSE)</f>
        <v>Gymnasium in der Taus Backnang ST</v>
      </c>
      <c r="N47">
        <f>VLOOKUP(L47,$L$41:$N$44,3,FALSE)</f>
        <v>198.45</v>
      </c>
    </row>
    <row r="48" spans="12:14" ht="12.75">
      <c r="L48" s="41">
        <f>SMALL($L$41:$L$44,3)</f>
        <v>3.4</v>
      </c>
      <c r="M48" t="str">
        <f>VLOOKUP(L48,$L$41:$N$44,2,FALSE)</f>
        <v>Gymnasium Ebingen TÜ</v>
      </c>
      <c r="N48">
        <f>VLOOKUP(L48,$L$41:$N$44,3,FALSE)</f>
        <v>198</v>
      </c>
    </row>
    <row r="49" spans="12:14" ht="12.75">
      <c r="L49" s="41">
        <f>SMALL($L$41:$L$44,4)</f>
        <v>4.2</v>
      </c>
      <c r="M49" t="str">
        <f>VLOOKUP(L49,$L$41:$N$44,2,FALSE)</f>
        <v>KHS Schulen Donaueschingen FR</v>
      </c>
      <c r="N49">
        <f>VLOOKUP(L49,$L$41:$N$44,3,FALSE)</f>
        <v>194.65</v>
      </c>
    </row>
  </sheetData>
  <sheetProtection sheet="1" objects="1" scenarios="1"/>
  <printOptions gridLines="1"/>
  <pageMargins left="0.8267716535433072" right="0.7874015748031497" top="1.968503937007874" bottom="0.3937007874015748" header="0.3937007874015748" footer="0.2755905511811024"/>
  <pageSetup horizontalDpi="300" verticalDpi="300" orientation="portrait" paperSize="9" r:id="rId1"/>
  <headerFooter alignWithMargins="0">
    <oddHeader>&amp;C&amp;"Arial,Fett"&amp;24JUGEND TRAINIERT FÜR OLYMPIA
Gerätturnen
&amp;14Landesfinale Baden-Württemberg 2011
Ort: Schwäbisch Gmünd   -   Datum: 23./24.02.2011
Wettkampfklasse: 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6"/>
  </sheetPr>
  <dimension ref="A1:O49"/>
  <sheetViews>
    <sheetView view="pageLayout" zoomScale="120" zoomScaleNormal="120" zoomScalePageLayoutView="120" workbookViewId="0" topLeftCell="A25">
      <selection activeCell="J6" sqref="J6"/>
    </sheetView>
  </sheetViews>
  <sheetFormatPr defaultColWidth="11.421875" defaultRowHeight="12.75"/>
  <cols>
    <col min="1" max="1" width="4.7109375" style="0" customWidth="1"/>
    <col min="2" max="2" width="27.7109375" style="0" customWidth="1"/>
    <col min="3" max="3" width="4.7109375" style="0" customWidth="1"/>
    <col min="4" max="7" width="6.7109375" style="0" customWidth="1"/>
    <col min="8" max="8" width="8.7109375" style="0" customWidth="1"/>
    <col min="9" max="10" width="5.7109375" style="0" customWidth="1"/>
    <col min="12" max="12" width="8.7109375" style="0" hidden="1" customWidth="1"/>
    <col min="13" max="13" width="60.7109375" style="0" hidden="1" customWidth="1"/>
    <col min="14" max="14" width="11.421875" style="0" hidden="1" customWidth="1"/>
  </cols>
  <sheetData>
    <row r="1" spans="1:10" ht="19.5" customHeight="1">
      <c r="A1" s="1"/>
      <c r="B1" s="1"/>
      <c r="C1" s="1"/>
      <c r="D1" s="1"/>
      <c r="E1" s="1"/>
      <c r="F1" s="1"/>
      <c r="G1" s="1"/>
      <c r="H1" s="1"/>
      <c r="I1" s="1"/>
      <c r="J1" s="3"/>
    </row>
    <row r="2" spans="1:10" ht="15.75" customHeight="1">
      <c r="A2" s="1"/>
      <c r="B2" s="4" t="s">
        <v>15</v>
      </c>
      <c r="C2" s="5"/>
      <c r="D2" s="5"/>
      <c r="E2" s="5"/>
      <c r="F2" s="5"/>
      <c r="G2" s="5"/>
      <c r="H2" s="5"/>
      <c r="I2" s="6"/>
      <c r="J2" s="3"/>
    </row>
    <row r="3" spans="1:10" ht="13.5" customHeight="1">
      <c r="A3" s="1"/>
      <c r="B3" s="15" t="s">
        <v>12</v>
      </c>
      <c r="C3" s="16" t="s">
        <v>0</v>
      </c>
      <c r="D3" s="17" t="s">
        <v>1</v>
      </c>
      <c r="E3" s="17" t="s">
        <v>2</v>
      </c>
      <c r="F3" s="17" t="s">
        <v>3</v>
      </c>
      <c r="G3" s="17" t="s">
        <v>4</v>
      </c>
      <c r="H3" s="18" t="s">
        <v>5</v>
      </c>
      <c r="I3" s="16" t="s">
        <v>6</v>
      </c>
      <c r="J3" s="3"/>
    </row>
    <row r="4" spans="1:10" ht="13.5" customHeight="1">
      <c r="A4" s="1"/>
      <c r="B4" s="7" t="s">
        <v>16</v>
      </c>
      <c r="C4" s="33">
        <v>98</v>
      </c>
      <c r="D4" s="8">
        <v>15.65</v>
      </c>
      <c r="E4" s="8">
        <v>15.35</v>
      </c>
      <c r="F4" s="8">
        <v>14.4</v>
      </c>
      <c r="G4" s="8">
        <v>14.9</v>
      </c>
      <c r="H4" s="19">
        <f aca="true" t="shared" si="0" ref="H4:H9">IF(COUNT(D4:G4)=0,"",SUM(D4:G4))</f>
        <v>60.3</v>
      </c>
      <c r="I4" s="20">
        <f>IF(H4="","",RANK(H4,($H$4:$H$8,$H$13:$H$17,$H$22:$H$26,$H$31:$H$35),0))</f>
        <v>11</v>
      </c>
      <c r="J4" s="3"/>
    </row>
    <row r="5" spans="1:10" ht="13.5" customHeight="1">
      <c r="A5" s="1"/>
      <c r="B5" s="7" t="s">
        <v>17</v>
      </c>
      <c r="C5" s="33">
        <v>97</v>
      </c>
      <c r="D5" s="8">
        <v>15.3</v>
      </c>
      <c r="E5" s="8">
        <v>14.6</v>
      </c>
      <c r="F5" s="8">
        <v>15.1</v>
      </c>
      <c r="G5" s="8">
        <v>14.5</v>
      </c>
      <c r="H5" s="19">
        <f t="shared" si="0"/>
        <v>59.5</v>
      </c>
      <c r="I5" s="20">
        <f>IF(H5="","",RANK(H5,($H$4:$H$8,$H$13:$H$17,$H$22:$H$26,$H$31:$H$35),0))</f>
        <v>13</v>
      </c>
      <c r="J5" s="3"/>
    </row>
    <row r="6" spans="1:10" ht="13.5" customHeight="1">
      <c r="A6" s="1"/>
      <c r="B6" s="7" t="s">
        <v>18</v>
      </c>
      <c r="C6" s="33">
        <v>98</v>
      </c>
      <c r="D6" s="8">
        <v>15.3</v>
      </c>
      <c r="E6" s="8">
        <v>13.8</v>
      </c>
      <c r="F6" s="8">
        <v>16</v>
      </c>
      <c r="G6" s="8">
        <v>15.1</v>
      </c>
      <c r="H6" s="19">
        <f t="shared" si="0"/>
        <v>60.2</v>
      </c>
      <c r="I6" s="20">
        <f>IF(H6="","",RANK(H6,($H$4:$H$8,$H$13:$H$17,$H$22:$H$26,$H$31:$H$35),0))</f>
        <v>12</v>
      </c>
      <c r="J6" s="3"/>
    </row>
    <row r="7" spans="1:10" ht="13.5" customHeight="1">
      <c r="A7" s="1"/>
      <c r="B7" s="7" t="s">
        <v>19</v>
      </c>
      <c r="C7" s="33">
        <v>95</v>
      </c>
      <c r="D7" s="8">
        <v>15.9</v>
      </c>
      <c r="E7" s="8">
        <v>15.55</v>
      </c>
      <c r="F7" s="8">
        <v>15.5</v>
      </c>
      <c r="G7" s="8">
        <v>15.55</v>
      </c>
      <c r="H7" s="19">
        <f t="shared" si="0"/>
        <v>62.5</v>
      </c>
      <c r="I7" s="20">
        <f>IF(H7="","",RANK(H7,($H$4:$H$8,$H$13:$H$17,$H$22:$H$26,$H$31:$H$35),0))</f>
        <v>7</v>
      </c>
      <c r="J7" s="3"/>
    </row>
    <row r="8" spans="1:10" ht="13.5" customHeight="1">
      <c r="A8" s="1"/>
      <c r="B8" s="7" t="s">
        <v>20</v>
      </c>
      <c r="C8" s="33">
        <v>93</v>
      </c>
      <c r="D8" s="8">
        <v>14.7</v>
      </c>
      <c r="E8" s="8">
        <v>16.75</v>
      </c>
      <c r="F8" s="8">
        <v>16.5</v>
      </c>
      <c r="G8" s="8">
        <v>16.5</v>
      </c>
      <c r="H8" s="19">
        <f t="shared" si="0"/>
        <v>64.45</v>
      </c>
      <c r="I8" s="20">
        <f>IF(H8="","",RANK(H8,($H$4:$H$8,$H$13:$H$17,$H$22:$H$26,$H$31:$H$35),0))</f>
        <v>5</v>
      </c>
      <c r="J8" s="3"/>
    </row>
    <row r="9" spans="1:10" ht="13.5" customHeight="1">
      <c r="A9" s="1"/>
      <c r="B9" s="15" t="s">
        <v>7</v>
      </c>
      <c r="C9" s="16"/>
      <c r="D9" s="60">
        <f>IF(COUNT(D4:D8)&lt;3,SUM(D4:D8),LARGE(D4:D8,1)+LARGE(D4:D8,2)+LARGE(D4:D8,3))</f>
        <v>46.85</v>
      </c>
      <c r="E9" s="60">
        <f>IF(COUNT(E4:E8)&lt;3,SUM(E4:E8),LARGE(E4:E8,1)+LARGE(E4:E8,2)+LARGE(E4:E8,3))</f>
        <v>47.65</v>
      </c>
      <c r="F9" s="60">
        <f>IF(COUNT(F4:F8)&lt;3,SUM(F4:F8),LARGE(F4:F8,1)+LARGE(F4:F8,2)+LARGE(F4:F8,3))</f>
        <v>48</v>
      </c>
      <c r="G9" s="60">
        <f>IF(COUNT(G4:G8)&lt;3,SUM(G4:G8),LARGE(G4:G8,1)+LARGE(G4:G8,2)+LARGE(G4:G8,3))</f>
        <v>47.15</v>
      </c>
      <c r="H9" s="59">
        <f t="shared" si="0"/>
        <v>189.65</v>
      </c>
      <c r="I9" s="16">
        <f>IF(H9=0,"",RANK(H9,($H$9,$H$18,$H$27,$H$36),0))</f>
        <v>3</v>
      </c>
      <c r="J9" s="3"/>
    </row>
    <row r="10" spans="1:10" ht="19.5" customHeight="1">
      <c r="A10" s="1"/>
      <c r="B10" s="9"/>
      <c r="C10" s="31"/>
      <c r="D10" s="9"/>
      <c r="E10" s="9"/>
      <c r="F10" s="9"/>
      <c r="G10" s="9"/>
      <c r="H10" s="9"/>
      <c r="I10" s="9"/>
      <c r="J10" s="3"/>
    </row>
    <row r="11" spans="1:10" ht="15.75" customHeight="1">
      <c r="A11" s="1"/>
      <c r="B11" s="4" t="s">
        <v>150</v>
      </c>
      <c r="C11" s="32"/>
      <c r="D11" s="5"/>
      <c r="E11" s="5"/>
      <c r="F11" s="5"/>
      <c r="G11" s="5"/>
      <c r="H11" s="5"/>
      <c r="I11" s="6"/>
      <c r="J11" s="3"/>
    </row>
    <row r="12" spans="1:10" ht="13.5" customHeight="1">
      <c r="A12" s="1"/>
      <c r="B12" s="15" t="s">
        <v>12</v>
      </c>
      <c r="C12" s="16" t="s">
        <v>0</v>
      </c>
      <c r="D12" s="17" t="s">
        <v>1</v>
      </c>
      <c r="E12" s="17" t="s">
        <v>2</v>
      </c>
      <c r="F12" s="17" t="s">
        <v>3</v>
      </c>
      <c r="G12" s="17" t="s">
        <v>4</v>
      </c>
      <c r="H12" s="18" t="s">
        <v>5</v>
      </c>
      <c r="I12" s="16" t="s">
        <v>6</v>
      </c>
      <c r="J12" s="3"/>
    </row>
    <row r="13" spans="1:10" ht="13.5" customHeight="1">
      <c r="A13" s="1"/>
      <c r="B13" s="63" t="s">
        <v>151</v>
      </c>
      <c r="C13" s="66">
        <v>94</v>
      </c>
      <c r="D13" s="67">
        <v>14.25</v>
      </c>
      <c r="E13" s="68">
        <v>17.35</v>
      </c>
      <c r="F13" s="68">
        <v>16.3</v>
      </c>
      <c r="G13" s="69">
        <v>16.85</v>
      </c>
      <c r="H13" s="19">
        <f aca="true" t="shared" si="1" ref="H13:H18">IF(COUNT(D13:G13)=0,"",SUM(D13:G13))</f>
        <v>64.75</v>
      </c>
      <c r="I13" s="20">
        <f>IF(H13="","",RANK(H13,($H$4:$H$8,$H$13:$H$17,$H$22:$H$26,$H$31:$H$35),0))</f>
        <v>4</v>
      </c>
      <c r="J13" s="3"/>
    </row>
    <row r="14" spans="1:10" ht="13.5" customHeight="1">
      <c r="A14" s="1"/>
      <c r="B14" s="7" t="s">
        <v>152</v>
      </c>
      <c r="C14" s="66">
        <v>94</v>
      </c>
      <c r="D14" s="87">
        <v>15.35</v>
      </c>
      <c r="E14" s="8">
        <v>16.65</v>
      </c>
      <c r="F14" s="8">
        <v>16.6</v>
      </c>
      <c r="G14" s="71">
        <v>15.85</v>
      </c>
      <c r="H14" s="19">
        <f t="shared" si="1"/>
        <v>64.45</v>
      </c>
      <c r="I14" s="20">
        <f>IF(H14="","",RANK(H14,($H$4:$H$8,$H$13:$H$17,$H$22:$H$26,$H$31:$H$35),0))</f>
        <v>5</v>
      </c>
      <c r="J14" s="3"/>
    </row>
    <row r="15" spans="1:10" ht="13.5" customHeight="1">
      <c r="A15" s="1"/>
      <c r="B15" s="7" t="s">
        <v>153</v>
      </c>
      <c r="C15" s="66">
        <v>91</v>
      </c>
      <c r="D15" s="70">
        <v>16.9</v>
      </c>
      <c r="E15" s="8">
        <v>17.2</v>
      </c>
      <c r="F15" s="8">
        <v>17.7</v>
      </c>
      <c r="G15" s="71">
        <v>16.5</v>
      </c>
      <c r="H15" s="19">
        <f t="shared" si="1"/>
        <v>68.3</v>
      </c>
      <c r="I15" s="20">
        <f>IF(H15="","",RANK(H15,($H$4:$H$8,$H$13:$H$17,$H$22:$H$26,$H$31:$H$35),0))</f>
        <v>1</v>
      </c>
      <c r="J15" s="3"/>
    </row>
    <row r="16" spans="1:10" ht="13.5" customHeight="1">
      <c r="A16" s="1"/>
      <c r="B16" s="64" t="s">
        <v>154</v>
      </c>
      <c r="C16" s="27">
        <v>97</v>
      </c>
      <c r="D16" s="70">
        <v>15.05</v>
      </c>
      <c r="E16" s="8"/>
      <c r="F16" s="8">
        <v>15.4</v>
      </c>
      <c r="G16" s="71">
        <v>14.25</v>
      </c>
      <c r="H16" s="19">
        <f t="shared" si="1"/>
        <v>44.7</v>
      </c>
      <c r="I16" s="20">
        <f>IF(H16="","",RANK(H16,($H$4:$H$8,$H$13:$H$17,$H$22:$H$26,$H$31:$H$35),0))</f>
        <v>16</v>
      </c>
      <c r="J16" s="3"/>
    </row>
    <row r="17" spans="1:10" ht="13.5" customHeight="1">
      <c r="A17" s="1"/>
      <c r="B17" s="65"/>
      <c r="C17" s="66"/>
      <c r="D17" s="72"/>
      <c r="E17" s="73"/>
      <c r="F17" s="73"/>
      <c r="G17" s="74"/>
      <c r="H17" s="19">
        <f t="shared" si="1"/>
      </c>
      <c r="I17" s="20">
        <f>IF(H17="","",RANK(H17,($H$4:$H$8,$H$13:$H$17,$H$22:$H$26,$H$31:$H$35),0))</f>
      </c>
      <c r="J17" s="3"/>
    </row>
    <row r="18" spans="1:10" ht="13.5" customHeight="1">
      <c r="A18" s="1"/>
      <c r="B18" s="15" t="s">
        <v>7</v>
      </c>
      <c r="C18" s="16"/>
      <c r="D18" s="60">
        <f>IF(COUNT(D13:D17)&lt;3,SUM(D13:D17),LARGE(D13:D17,1)+LARGE(D13:D17,2)+LARGE(D13:D17,3))</f>
        <v>47.3</v>
      </c>
      <c r="E18" s="60">
        <f>IF(COUNT(E13:E17)&lt;3,SUM(E13:E17),LARGE(E13:E17,1)+LARGE(E13:E17,2)+LARGE(E13:E17,3))</f>
        <v>51.2</v>
      </c>
      <c r="F18" s="60">
        <f>IF(COUNT(F13:F17)&lt;3,SUM(F13:F17),LARGE(F13:F17,1)+LARGE(F13:F17,2)+LARGE(F13:F17,3))</f>
        <v>50.6</v>
      </c>
      <c r="G18" s="60">
        <f>IF(COUNT(G13:G17)&lt;3,SUM(G13:G17),LARGE(G13:G17,1)+LARGE(G13:G17,2)+LARGE(G13:G17,3))</f>
        <v>49.2</v>
      </c>
      <c r="H18" s="59">
        <f t="shared" si="1"/>
        <v>198.3</v>
      </c>
      <c r="I18" s="16">
        <f>IF(H18=0,"",RANK(H18,($H$9,$H$18,$H$27,$H$36),0))</f>
        <v>1</v>
      </c>
      <c r="J18" s="3"/>
    </row>
    <row r="19" spans="1:10" ht="19.5" customHeight="1">
      <c r="A19" s="1"/>
      <c r="B19" s="9"/>
      <c r="C19" s="31"/>
      <c r="D19" s="9"/>
      <c r="E19" s="9"/>
      <c r="F19" s="9"/>
      <c r="G19" s="9"/>
      <c r="H19" s="9"/>
      <c r="I19" s="9"/>
      <c r="J19" s="3"/>
    </row>
    <row r="20" spans="1:10" ht="15.75" customHeight="1">
      <c r="A20" s="1"/>
      <c r="B20" s="4" t="s">
        <v>91</v>
      </c>
      <c r="C20" s="32"/>
      <c r="D20" s="5"/>
      <c r="E20" s="5"/>
      <c r="F20" s="5"/>
      <c r="G20" s="5"/>
      <c r="H20" s="5"/>
      <c r="I20" s="6"/>
      <c r="J20" s="3"/>
    </row>
    <row r="21" spans="1:10" ht="13.5" customHeight="1">
      <c r="A21" s="1"/>
      <c r="B21" s="15" t="s">
        <v>12</v>
      </c>
      <c r="C21" s="16" t="s">
        <v>0</v>
      </c>
      <c r="D21" s="17" t="s">
        <v>1</v>
      </c>
      <c r="E21" s="17" t="s">
        <v>2</v>
      </c>
      <c r="F21" s="17" t="s">
        <v>3</v>
      </c>
      <c r="G21" s="17" t="s">
        <v>4</v>
      </c>
      <c r="H21" s="18" t="s">
        <v>5</v>
      </c>
      <c r="I21" s="16" t="s">
        <v>6</v>
      </c>
      <c r="J21" s="3"/>
    </row>
    <row r="22" spans="1:10" ht="13.5" customHeight="1">
      <c r="A22" s="1"/>
      <c r="B22" s="7" t="s">
        <v>92</v>
      </c>
      <c r="C22" s="33">
        <v>95</v>
      </c>
      <c r="D22" s="8">
        <v>14.5</v>
      </c>
      <c r="E22" s="8">
        <v>14.45</v>
      </c>
      <c r="F22" s="8">
        <v>15.2</v>
      </c>
      <c r="G22" s="8">
        <v>15.25</v>
      </c>
      <c r="H22" s="19">
        <f aca="true" t="shared" si="2" ref="H22:H27">IF(COUNT(D22:G22)=0,"",SUM(D22:G22))</f>
        <v>59.4</v>
      </c>
      <c r="I22" s="20">
        <f>IF(H22="","",RANK(H22,($H$4:$H$8,$H$13:$H$17,$H$22:$H$26,$H$31:$H$35),0))</f>
        <v>14</v>
      </c>
      <c r="J22" s="3"/>
    </row>
    <row r="23" spans="1:10" ht="13.5" customHeight="1">
      <c r="A23" s="1"/>
      <c r="B23" s="7" t="s">
        <v>93</v>
      </c>
      <c r="C23" s="33">
        <v>97</v>
      </c>
      <c r="D23" s="8">
        <v>15.25</v>
      </c>
      <c r="E23" s="8">
        <v>14.85</v>
      </c>
      <c r="F23" s="8">
        <v>15.3</v>
      </c>
      <c r="G23" s="8">
        <v>15.4</v>
      </c>
      <c r="H23" s="19">
        <f t="shared" si="2"/>
        <v>60.8</v>
      </c>
      <c r="I23" s="20">
        <f>IF(H23="","",RANK(H23,($H$4:$H$8,$H$13:$H$17,$H$22:$H$26,$H$31:$H$35),0))</f>
        <v>10</v>
      </c>
      <c r="J23" s="3"/>
    </row>
    <row r="24" spans="1:10" ht="13.5" customHeight="1">
      <c r="A24" s="1"/>
      <c r="B24" s="7" t="s">
        <v>94</v>
      </c>
      <c r="C24" s="33">
        <v>92</v>
      </c>
      <c r="D24" s="8">
        <v>16.65</v>
      </c>
      <c r="E24" s="8">
        <v>17.35</v>
      </c>
      <c r="F24" s="8">
        <v>17.5</v>
      </c>
      <c r="G24" s="8">
        <v>16.3</v>
      </c>
      <c r="H24" s="19">
        <f t="shared" si="2"/>
        <v>67.8</v>
      </c>
      <c r="I24" s="20">
        <f>IF(H24="","",RANK(H24,($H$4:$H$8,$H$13:$H$17,$H$22:$H$26,$H$31:$H$35),0))</f>
        <v>2</v>
      </c>
      <c r="J24" s="3"/>
    </row>
    <row r="25" spans="1:10" ht="13.5" customHeight="1">
      <c r="A25" s="1"/>
      <c r="B25" s="62" t="s">
        <v>236</v>
      </c>
      <c r="C25" s="33">
        <v>0</v>
      </c>
      <c r="D25" s="8">
        <v>14.2</v>
      </c>
      <c r="E25" s="8">
        <v>13.6</v>
      </c>
      <c r="F25" s="8">
        <v>14.1</v>
      </c>
      <c r="G25" s="8">
        <v>13.35</v>
      </c>
      <c r="H25" s="19">
        <f t="shared" si="2"/>
        <v>55.25</v>
      </c>
      <c r="I25" s="20">
        <f>IF(H25="","",RANK(H25,($H$4:$H$8,$H$13:$H$17,$H$22:$H$26,$H$31:$H$35),0))</f>
        <v>15</v>
      </c>
      <c r="J25" s="3"/>
    </row>
    <row r="26" spans="1:10" ht="13.5" customHeight="1">
      <c r="A26" s="1"/>
      <c r="B26" s="7"/>
      <c r="C26" s="33"/>
      <c r="D26" s="8"/>
      <c r="E26" s="8"/>
      <c r="F26" s="8"/>
      <c r="G26" s="8"/>
      <c r="H26" s="19">
        <f t="shared" si="2"/>
      </c>
      <c r="I26" s="20">
        <f>IF(H26="","",RANK(H26,($H$4:$H$8,$H$13:$H$17,$H$22:$H$26,$H$31:$H$35),0))</f>
      </c>
      <c r="J26" s="3"/>
    </row>
    <row r="27" spans="1:10" ht="13.5" customHeight="1">
      <c r="A27" s="1"/>
      <c r="B27" s="15" t="s">
        <v>7</v>
      </c>
      <c r="C27" s="16"/>
      <c r="D27" s="60">
        <f>IF(COUNT(D22:D26)&lt;3,SUM(D22:D26),LARGE(D22:D26,1)+LARGE(D22:D26,2)+LARGE(D22:D26,3))</f>
        <v>46.4</v>
      </c>
      <c r="E27" s="60">
        <f>IF(COUNT(E22:E26)&lt;3,SUM(E22:E26),LARGE(E22:E26,1)+LARGE(E22:E26,2)+LARGE(E22:E26,3))</f>
        <v>46.65</v>
      </c>
      <c r="F27" s="60">
        <f>IF(COUNT(F22:F26)&lt;3,SUM(F22:F26),LARGE(F22:F26,1)+LARGE(F22:F26,2)+LARGE(F22:F26,3))</f>
        <v>48</v>
      </c>
      <c r="G27" s="60">
        <f>IF(COUNT(G22:G26)&lt;3,SUM(G22:G26),LARGE(G22:G26,1)+LARGE(G22:G26,2)+LARGE(G22:G26,3))</f>
        <v>46.95</v>
      </c>
      <c r="H27" s="59">
        <f t="shared" si="2"/>
        <v>188</v>
      </c>
      <c r="I27" s="16">
        <f>IF(H27=0,"",RANK(H27,($H$9,$H$18,$H$27,$H$36),0))</f>
        <v>4</v>
      </c>
      <c r="J27" s="3"/>
    </row>
    <row r="28" spans="1:10" ht="19.5" customHeight="1">
      <c r="A28" s="1"/>
      <c r="B28" s="9"/>
      <c r="C28" s="31"/>
      <c r="D28" s="9"/>
      <c r="E28" s="9"/>
      <c r="F28" s="9"/>
      <c r="G28" s="9"/>
      <c r="H28" s="9"/>
      <c r="I28" s="9"/>
      <c r="J28" s="3"/>
    </row>
    <row r="29" spans="1:10" ht="15.75" customHeight="1">
      <c r="A29" s="1"/>
      <c r="B29" s="4" t="s">
        <v>177</v>
      </c>
      <c r="C29" s="32"/>
      <c r="D29" s="5"/>
      <c r="E29" s="5"/>
      <c r="F29" s="5"/>
      <c r="G29" s="5"/>
      <c r="H29" s="5"/>
      <c r="I29" s="10"/>
      <c r="J29" s="3"/>
    </row>
    <row r="30" spans="1:10" ht="13.5" customHeight="1">
      <c r="A30" s="1"/>
      <c r="B30" s="15" t="s">
        <v>12</v>
      </c>
      <c r="C30" s="16" t="s">
        <v>0</v>
      </c>
      <c r="D30" s="17" t="s">
        <v>1</v>
      </c>
      <c r="E30" s="17" t="s">
        <v>2</v>
      </c>
      <c r="F30" s="17" t="s">
        <v>3</v>
      </c>
      <c r="G30" s="17" t="s">
        <v>4</v>
      </c>
      <c r="H30" s="18" t="s">
        <v>5</v>
      </c>
      <c r="I30" s="16" t="s">
        <v>6</v>
      </c>
      <c r="J30" s="3"/>
    </row>
    <row r="31" spans="1:10" ht="13.5" customHeight="1">
      <c r="A31" s="1"/>
      <c r="B31" s="7" t="s">
        <v>178</v>
      </c>
      <c r="C31" s="33">
        <v>95</v>
      </c>
      <c r="D31" s="8">
        <v>13.85</v>
      </c>
      <c r="E31" s="8">
        <v>16.9</v>
      </c>
      <c r="F31" s="8">
        <v>15.4</v>
      </c>
      <c r="G31" s="8">
        <v>15.4</v>
      </c>
      <c r="H31" s="19">
        <f aca="true" t="shared" si="3" ref="H31:H36">IF(COUNT(D31:G31)=0,"",SUM(D31:G31))</f>
        <v>61.55</v>
      </c>
      <c r="I31" s="20">
        <f>IF(H31="","",RANK(H31,($H$4:$H$8,$H$13:$H$17,$H$22:$H$26,$H$31:$H$35),0))</f>
        <v>9</v>
      </c>
      <c r="J31" s="3"/>
    </row>
    <row r="32" spans="1:10" ht="13.5" customHeight="1">
      <c r="A32" s="1"/>
      <c r="B32" s="7" t="s">
        <v>179</v>
      </c>
      <c r="C32" s="33">
        <v>92</v>
      </c>
      <c r="D32" s="8">
        <v>14.05</v>
      </c>
      <c r="E32" s="8">
        <v>15.55</v>
      </c>
      <c r="F32" s="8">
        <v>16.2</v>
      </c>
      <c r="G32" s="8">
        <v>15.9</v>
      </c>
      <c r="H32" s="19">
        <f t="shared" si="3"/>
        <v>61.7</v>
      </c>
      <c r="I32" s="20">
        <f>IF(H32="","",RANK(H32,($H$4:$H$8,$H$13:$H$17,$H$22:$H$26,$H$31:$H$35),0))</f>
        <v>8</v>
      </c>
      <c r="J32" s="3"/>
    </row>
    <row r="33" spans="1:10" ht="13.5" customHeight="1">
      <c r="A33" s="1"/>
      <c r="B33" s="7" t="s">
        <v>180</v>
      </c>
      <c r="C33" s="33">
        <v>94</v>
      </c>
      <c r="D33" s="8">
        <v>17.15</v>
      </c>
      <c r="E33" s="8">
        <v>17.3</v>
      </c>
      <c r="F33" s="8">
        <v>16.6</v>
      </c>
      <c r="G33" s="8">
        <v>16.05</v>
      </c>
      <c r="H33" s="19">
        <f t="shared" si="3"/>
        <v>67.1</v>
      </c>
      <c r="I33" s="20">
        <f>IF(H33="","",RANK(H33,($H$4:$H$8,$H$13:$H$17,$H$22:$H$26,$H$31:$H$35),0))</f>
        <v>3</v>
      </c>
      <c r="J33" s="3"/>
    </row>
    <row r="34" spans="1:10" ht="13.5" customHeight="1">
      <c r="A34" s="1"/>
      <c r="B34" s="7"/>
      <c r="C34" s="33"/>
      <c r="D34" s="8"/>
      <c r="E34" s="8"/>
      <c r="F34" s="8"/>
      <c r="G34" s="8"/>
      <c r="H34" s="19">
        <f t="shared" si="3"/>
      </c>
      <c r="I34" s="20">
        <f>IF(H34="","",RANK(H34,($H$4:$H$8,$H$13:$H$17,$H$22:$H$26,$H$31:$H$35),0))</f>
      </c>
      <c r="J34" s="3"/>
    </row>
    <row r="35" spans="1:10" ht="13.5" customHeight="1">
      <c r="A35" s="1"/>
      <c r="B35" s="7"/>
      <c r="C35" s="33"/>
      <c r="D35" s="8"/>
      <c r="E35" s="8"/>
      <c r="F35" s="8"/>
      <c r="G35" s="8"/>
      <c r="H35" s="19">
        <f t="shared" si="3"/>
      </c>
      <c r="I35" s="20">
        <f>IF(H35="","",RANK(H35,($H$4:$H$8,$H$13:$H$17,$H$22:$H$26,$H$31:$H$35),0))</f>
      </c>
      <c r="J35" s="3"/>
    </row>
    <row r="36" spans="1:10" ht="13.5" customHeight="1">
      <c r="A36" s="1"/>
      <c r="B36" s="15" t="s">
        <v>7</v>
      </c>
      <c r="C36" s="16"/>
      <c r="D36" s="60">
        <f>IF(COUNT(D31:D35)&lt;3,SUM(D31:D35),LARGE(D31:D35,1)+LARGE(D31:D35,2)+LARGE(D31:D35,3))</f>
        <v>45.05</v>
      </c>
      <c r="E36" s="60">
        <f>IF(COUNT(E31:E35)&lt;3,SUM(E31:E35),LARGE(E31:E35,1)+LARGE(E31:E35,2)+LARGE(E31:E35,3))</f>
        <v>49.75</v>
      </c>
      <c r="F36" s="60">
        <f>IF(COUNT(F31:F35)&lt;3,SUM(F31:F35),LARGE(F31:F35,1)+LARGE(F31:F35,2)+LARGE(F31:F35,3))</f>
        <v>48.2</v>
      </c>
      <c r="G36" s="60">
        <f>IF(COUNT(G31:G35)&lt;3,SUM(G31:G35),LARGE(G31:G35,1)+LARGE(G31:G35,2)+LARGE(G31:G35,3))</f>
        <v>47.35</v>
      </c>
      <c r="H36" s="59">
        <f t="shared" si="3"/>
        <v>190.35</v>
      </c>
      <c r="I36" s="16">
        <f>IF(H36=0,"",RANK(H36,($H$9,$H$18,$H$27,$H$36),0))</f>
        <v>2</v>
      </c>
      <c r="J36" s="3"/>
    </row>
    <row r="37" spans="1:10" ht="19.5" customHeight="1">
      <c r="A37" s="1"/>
      <c r="B37" s="11"/>
      <c r="C37" s="11"/>
      <c r="D37" s="11"/>
      <c r="E37" s="11"/>
      <c r="F37" s="11"/>
      <c r="G37" s="11"/>
      <c r="H37" s="11"/>
      <c r="I37" s="11"/>
      <c r="J37" s="3"/>
    </row>
    <row r="38" spans="1:15" ht="19.5" customHeight="1">
      <c r="A38" s="1"/>
      <c r="B38" s="12" t="s">
        <v>9</v>
      </c>
      <c r="C38" s="12"/>
      <c r="D38" s="11"/>
      <c r="E38" s="11"/>
      <c r="F38" s="11"/>
      <c r="G38" s="11"/>
      <c r="H38" s="11"/>
      <c r="I38" s="11"/>
      <c r="J38" s="3"/>
      <c r="M38" s="28" t="s">
        <v>8</v>
      </c>
      <c r="N38" s="27"/>
      <c r="O38" s="27"/>
    </row>
    <row r="39" spans="1:15" ht="7.5" customHeight="1" thickBot="1">
      <c r="A39" s="1"/>
      <c r="B39" s="11"/>
      <c r="C39" s="11"/>
      <c r="D39" s="11"/>
      <c r="E39" s="11"/>
      <c r="F39" s="11"/>
      <c r="G39" s="11"/>
      <c r="H39" s="11"/>
      <c r="I39" s="11"/>
      <c r="J39" s="3"/>
      <c r="M39" s="27"/>
      <c r="N39" s="27"/>
      <c r="O39" s="27"/>
    </row>
    <row r="40" spans="1:14" ht="15.75" customHeight="1">
      <c r="A40" s="1"/>
      <c r="B40" s="42"/>
      <c r="C40" s="43"/>
      <c r="D40" s="43"/>
      <c r="E40" s="43"/>
      <c r="F40" s="43"/>
      <c r="G40" s="43"/>
      <c r="H40" s="44" t="s">
        <v>5</v>
      </c>
      <c r="I40" s="45" t="s">
        <v>6</v>
      </c>
      <c r="J40" s="3"/>
      <c r="L40" s="30"/>
      <c r="M40" s="29"/>
      <c r="N40" s="30"/>
    </row>
    <row r="41" spans="1:14" ht="18" customHeight="1">
      <c r="A41" s="1"/>
      <c r="B41" s="46" t="str">
        <f>IF(M46=0,"",M46)</f>
        <v>Windeck-Gymnasium Bühl KA</v>
      </c>
      <c r="C41" s="47"/>
      <c r="D41" s="48"/>
      <c r="E41" s="48"/>
      <c r="F41" s="48"/>
      <c r="G41" s="49"/>
      <c r="H41" s="46">
        <f>IF(N46=0,"",ROUND(N46,2))</f>
        <v>198.3</v>
      </c>
      <c r="I41" s="50">
        <f>IF(N46=0,"",ROUND(L46,0))</f>
        <v>1</v>
      </c>
      <c r="J41" s="3"/>
      <c r="L41" s="36">
        <f>RANK(N41,N41:N44)+0.1</f>
        <v>3.1</v>
      </c>
      <c r="M41" s="13" t="str">
        <f>B2</f>
        <v>Gymnasium Plochingen ST</v>
      </c>
      <c r="N41" s="34">
        <f>H9</f>
        <v>189.65</v>
      </c>
    </row>
    <row r="42" spans="1:14" ht="18" customHeight="1">
      <c r="A42" s="1"/>
      <c r="B42" s="46" t="str">
        <f>IF(M47=0,"",M47)</f>
        <v>Gymnasium Ebingen</v>
      </c>
      <c r="C42" s="51"/>
      <c r="D42" s="52"/>
      <c r="E42" s="52"/>
      <c r="F42" s="52"/>
      <c r="G42" s="53"/>
      <c r="H42" s="46">
        <f>IF(N47=0,"",ROUND(N47,2))</f>
        <v>190.35</v>
      </c>
      <c r="I42" s="50">
        <f>IF(N47=0,"",ROUND(L47,0))</f>
        <v>2</v>
      </c>
      <c r="J42" s="3"/>
      <c r="L42" s="37">
        <f>RANK(N42,N41:N44)+0.2</f>
        <v>1.2</v>
      </c>
      <c r="M42" s="14" t="str">
        <f>B11</f>
        <v>Windeck-Gymnasium Bühl KA</v>
      </c>
      <c r="N42" s="35">
        <f>H18</f>
        <v>198.3</v>
      </c>
    </row>
    <row r="43" spans="1:14" ht="18" customHeight="1">
      <c r="A43" s="1"/>
      <c r="B43" s="46" t="str">
        <f>IF(M48=0,"",M48)</f>
        <v>Gymnasium Plochingen ST</v>
      </c>
      <c r="C43" s="51"/>
      <c r="D43" s="52"/>
      <c r="E43" s="52"/>
      <c r="F43" s="52"/>
      <c r="G43" s="53"/>
      <c r="H43" s="46">
        <f>IF(N48=0,"",ROUND(N48,2))</f>
        <v>189.65</v>
      </c>
      <c r="I43" s="50">
        <f>IF(N48=0,"",ROUND(L48,0))</f>
        <v>3</v>
      </c>
      <c r="J43" s="3"/>
      <c r="L43" s="37">
        <f>RANK(N43,N41:N44)+0.3</f>
        <v>4.3</v>
      </c>
      <c r="M43" s="14" t="str">
        <f>B20</f>
        <v>Nellenburg-Gymnasium Stockach FR</v>
      </c>
      <c r="N43" s="35">
        <f>H27</f>
        <v>188</v>
      </c>
    </row>
    <row r="44" spans="1:14" ht="18" customHeight="1" thickBot="1">
      <c r="A44" s="1"/>
      <c r="B44" s="54" t="str">
        <f>IF(M49=0,"",M49)</f>
        <v>Nellenburg-Gymnasium Stockach FR</v>
      </c>
      <c r="C44" s="55"/>
      <c r="D44" s="56"/>
      <c r="E44" s="56"/>
      <c r="F44" s="56"/>
      <c r="G44" s="57"/>
      <c r="H44" s="58">
        <f>IF(N49=0,"",ROUND(N49,2))</f>
        <v>188</v>
      </c>
      <c r="I44" s="61">
        <f>IF(N49=0,"",ROUND(L49,0))</f>
        <v>4</v>
      </c>
      <c r="J44" s="3"/>
      <c r="L44" s="38">
        <f>RANK(N44,N41:N44)+0.4</f>
        <v>2.4</v>
      </c>
      <c r="M44" s="14" t="str">
        <f>B29</f>
        <v>Gymnasium Ebingen</v>
      </c>
      <c r="N44" s="35">
        <f>H36</f>
        <v>190.35</v>
      </c>
    </row>
    <row r="45" spans="1:13" ht="19.5" customHeight="1">
      <c r="A45" s="1"/>
      <c r="B45" s="21"/>
      <c r="C45" s="22"/>
      <c r="D45" s="23"/>
      <c r="E45" s="23"/>
      <c r="F45" s="23"/>
      <c r="G45" s="23"/>
      <c r="H45" s="24"/>
      <c r="I45" s="25"/>
      <c r="J45" s="3"/>
      <c r="L45" s="40"/>
      <c r="M45" s="39" t="s">
        <v>11</v>
      </c>
    </row>
    <row r="46" spans="1:14" ht="12.75">
      <c r="A46" s="2"/>
      <c r="B46" s="26"/>
      <c r="C46" s="26"/>
      <c r="D46" s="26"/>
      <c r="E46" s="26"/>
      <c r="F46" s="26"/>
      <c r="G46" s="26"/>
      <c r="H46" s="26"/>
      <c r="I46" s="26"/>
      <c r="J46" s="2"/>
      <c r="L46" s="41">
        <f>SMALL($L$41:$L$44,1)</f>
        <v>1.2</v>
      </c>
      <c r="M46" t="str">
        <f>VLOOKUP(L46,$L$41:$N$44,2,FALSE)</f>
        <v>Windeck-Gymnasium Bühl KA</v>
      </c>
      <c r="N46">
        <f>VLOOKUP(L46,$L$41:$N$44,3,FALSE)</f>
        <v>198.3</v>
      </c>
    </row>
    <row r="47" spans="2:14" ht="12.75">
      <c r="B47" s="27"/>
      <c r="C47" s="27"/>
      <c r="D47" s="27"/>
      <c r="E47" s="27"/>
      <c r="F47" s="27"/>
      <c r="G47" s="27"/>
      <c r="H47" s="27"/>
      <c r="I47" s="27"/>
      <c r="L47" s="41">
        <f>SMALL($L$41:$L$44,2)</f>
        <v>2.4</v>
      </c>
      <c r="M47" t="str">
        <f>VLOOKUP(L47,$L$41:$N$44,2,FALSE)</f>
        <v>Gymnasium Ebingen</v>
      </c>
      <c r="N47">
        <f>VLOOKUP(L47,$L$41:$N$44,3,FALSE)</f>
        <v>190.35</v>
      </c>
    </row>
    <row r="48" spans="12:14" ht="12.75">
      <c r="L48" s="41">
        <f>SMALL($L$41:$L$44,3)</f>
        <v>3.1</v>
      </c>
      <c r="M48" t="str">
        <f>VLOOKUP(L48,$L$41:$N$44,2,FALSE)</f>
        <v>Gymnasium Plochingen ST</v>
      </c>
      <c r="N48">
        <f>VLOOKUP(L48,$L$41:$N$44,3,FALSE)</f>
        <v>189.65</v>
      </c>
    </row>
    <row r="49" spans="12:14" ht="12.75">
      <c r="L49" s="41">
        <f>SMALL($L$41:$L$44,4)</f>
        <v>4.3</v>
      </c>
      <c r="M49" t="str">
        <f>VLOOKUP(L49,$L$41:$N$44,2,FALSE)</f>
        <v>Nellenburg-Gymnasium Stockach FR</v>
      </c>
      <c r="N49">
        <f>VLOOKUP(L49,$L$41:$N$44,3,FALSE)</f>
        <v>188</v>
      </c>
    </row>
  </sheetData>
  <sheetProtection sheet="1" objects="1" scenarios="1"/>
  <printOptions gridLines="1"/>
  <pageMargins left="0.8267716535433072" right="0.7874015748031497" top="1.968503937007874" bottom="0.3937007874015748" header="0.3937007874015748" footer="0.2755905511811024"/>
  <pageSetup horizontalDpi="300" verticalDpi="300" orientation="portrait" paperSize="9" r:id="rId1"/>
  <headerFooter alignWithMargins="0">
    <oddHeader>&amp;C&amp;"Arial,Fett"&amp;24JUGEND TRAINIERT FÜR OLYMPIA&amp;16
&amp;20Gerätturnen&amp;16
Landesfinale Baden-Württemberg 2011
Ort: Schwäbisch Gmünd   -   Datum: 23./24.02.2011  
Wettkampfklasse: 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O49"/>
  <sheetViews>
    <sheetView view="pageLayout" workbookViewId="0" topLeftCell="B19">
      <selection activeCell="G22" sqref="G22"/>
    </sheetView>
  </sheetViews>
  <sheetFormatPr defaultColWidth="11.421875" defaultRowHeight="12.75"/>
  <cols>
    <col min="1" max="1" width="4.7109375" style="0" customWidth="1"/>
    <col min="2" max="2" width="27.7109375" style="0" customWidth="1"/>
    <col min="3" max="3" width="4.7109375" style="0" customWidth="1"/>
    <col min="4" max="7" width="6.7109375" style="0" customWidth="1"/>
    <col min="8" max="8" width="8.7109375" style="0" customWidth="1"/>
    <col min="9" max="10" width="5.7109375" style="0" customWidth="1"/>
    <col min="12" max="12" width="8.7109375" style="0" hidden="1" customWidth="1"/>
    <col min="13" max="13" width="60.7109375" style="0" hidden="1" customWidth="1"/>
    <col min="14" max="14" width="11.421875" style="0" hidden="1" customWidth="1"/>
  </cols>
  <sheetData>
    <row r="1" spans="1:10" ht="19.5" customHeight="1">
      <c r="A1" s="1"/>
      <c r="B1" s="1"/>
      <c r="C1" s="1"/>
      <c r="D1" s="1"/>
      <c r="E1" s="1"/>
      <c r="F1" s="1"/>
      <c r="G1" s="1"/>
      <c r="H1" s="1"/>
      <c r="I1" s="1"/>
      <c r="J1" s="3"/>
    </row>
    <row r="2" spans="1:10" ht="15.75" customHeight="1">
      <c r="A2" s="1"/>
      <c r="B2" s="77" t="s">
        <v>234</v>
      </c>
      <c r="C2" s="5"/>
      <c r="D2" s="5"/>
      <c r="E2" s="5"/>
      <c r="F2" s="5"/>
      <c r="G2" s="5"/>
      <c r="H2" s="5"/>
      <c r="I2" s="6"/>
      <c r="J2" s="3"/>
    </row>
    <row r="3" spans="1:10" ht="13.5" customHeight="1">
      <c r="A3" s="1"/>
      <c r="B3" s="15" t="s">
        <v>12</v>
      </c>
      <c r="C3" s="16" t="s">
        <v>0</v>
      </c>
      <c r="D3" s="17" t="s">
        <v>2</v>
      </c>
      <c r="E3" s="17" t="s">
        <v>3</v>
      </c>
      <c r="F3" s="17" t="s">
        <v>10</v>
      </c>
      <c r="G3" s="17" t="s">
        <v>1</v>
      </c>
      <c r="H3" s="18" t="s">
        <v>5</v>
      </c>
      <c r="I3" s="16" t="s">
        <v>6</v>
      </c>
      <c r="J3" s="3"/>
    </row>
    <row r="4" spans="1:10" ht="13.5" customHeight="1">
      <c r="A4" s="1"/>
      <c r="B4" s="7" t="s">
        <v>110</v>
      </c>
      <c r="C4" s="33">
        <v>98</v>
      </c>
      <c r="D4" s="8">
        <v>15</v>
      </c>
      <c r="E4" s="8">
        <v>15.25</v>
      </c>
      <c r="F4" s="8">
        <v>14.15</v>
      </c>
      <c r="G4" s="8">
        <v>15.7</v>
      </c>
      <c r="H4" s="19">
        <f aca="true" t="shared" si="0" ref="H4:H9">IF(COUNT(D4:G4)=0,"",SUM(D4:G4))</f>
        <v>60.1</v>
      </c>
      <c r="I4" s="20">
        <f>IF(H4="","",RANK(H4,($H$4:$H$8,$H$13:$H$17,$H$22:$H$26,$H$31:$H$35),0))</f>
        <v>15</v>
      </c>
      <c r="J4" s="3"/>
    </row>
    <row r="5" spans="1:10" ht="13.5" customHeight="1">
      <c r="A5" s="1"/>
      <c r="B5" s="7" t="s">
        <v>111</v>
      </c>
      <c r="C5" s="33">
        <v>99</v>
      </c>
      <c r="D5" s="8">
        <v>15.25</v>
      </c>
      <c r="E5" s="8">
        <v>15.7</v>
      </c>
      <c r="F5" s="8">
        <v>15.25</v>
      </c>
      <c r="G5" s="8">
        <v>15.5</v>
      </c>
      <c r="H5" s="19">
        <f t="shared" si="0"/>
        <v>61.7</v>
      </c>
      <c r="I5" s="20">
        <f>IF(H5="","",RANK(H5,($H$4:$H$8,$H$13:$H$17,$H$22:$H$26,$H$31:$H$35),0))</f>
        <v>9</v>
      </c>
      <c r="J5" s="3"/>
    </row>
    <row r="6" spans="1:10" ht="13.5" customHeight="1">
      <c r="A6" s="1"/>
      <c r="B6" s="7" t="s">
        <v>112</v>
      </c>
      <c r="C6" s="33">
        <v>97</v>
      </c>
      <c r="D6" s="8">
        <v>15.4</v>
      </c>
      <c r="E6" s="8">
        <v>15.85</v>
      </c>
      <c r="F6" s="8">
        <v>15.6</v>
      </c>
      <c r="G6" s="8">
        <v>15.7</v>
      </c>
      <c r="H6" s="19">
        <f t="shared" si="0"/>
        <v>62.55</v>
      </c>
      <c r="I6" s="20">
        <f>IF(H6="","",RANK(H6,($H$4:$H$8,$H$13:$H$17,$H$22:$H$26,$H$31:$H$35),0))</f>
        <v>1</v>
      </c>
      <c r="J6" s="3"/>
    </row>
    <row r="7" spans="1:10" ht="13.5" customHeight="1">
      <c r="A7" s="1"/>
      <c r="B7" s="7" t="s">
        <v>113</v>
      </c>
      <c r="C7" s="33">
        <v>97</v>
      </c>
      <c r="D7" s="8">
        <v>15.35</v>
      </c>
      <c r="E7" s="8">
        <v>15.6</v>
      </c>
      <c r="F7" s="8">
        <v>15.45</v>
      </c>
      <c r="G7" s="8">
        <v>15.75</v>
      </c>
      <c r="H7" s="19">
        <f t="shared" si="0"/>
        <v>62.15</v>
      </c>
      <c r="I7" s="20">
        <f>IF(H7="","",RANK(H7,($H$4:$H$8,$H$13:$H$17,$H$22:$H$26,$H$31:$H$35),0))</f>
        <v>4</v>
      </c>
      <c r="J7" s="3"/>
    </row>
    <row r="8" spans="1:10" ht="13.5" customHeight="1">
      <c r="A8" s="1"/>
      <c r="B8" s="7" t="s">
        <v>114</v>
      </c>
      <c r="C8" s="33">
        <v>99</v>
      </c>
      <c r="D8" s="8">
        <v>14.8</v>
      </c>
      <c r="E8" s="8">
        <v>15.55</v>
      </c>
      <c r="F8" s="8">
        <v>15.15</v>
      </c>
      <c r="G8" s="8">
        <v>15.5</v>
      </c>
      <c r="H8" s="19">
        <f t="shared" si="0"/>
        <v>61</v>
      </c>
      <c r="I8" s="20">
        <f>IF(H8="","",RANK(H8,($H$4:$H$8,$H$13:$H$17,$H$22:$H$26,$H$31:$H$35),0))</f>
        <v>13</v>
      </c>
      <c r="J8" s="3"/>
    </row>
    <row r="9" spans="1:10" ht="13.5" customHeight="1">
      <c r="A9" s="1"/>
      <c r="B9" s="15" t="s">
        <v>7</v>
      </c>
      <c r="C9" s="16"/>
      <c r="D9" s="60">
        <f>IF(COUNT(D4:D8)&lt;4,SUM(D4:D8),LARGE(D4:D8,1)+LARGE(D4:D8,2)+LARGE(D4:D8,3)+LARGE(D4:D8,4))</f>
        <v>61</v>
      </c>
      <c r="E9" s="60">
        <f>IF(COUNT(E4:E8)&lt;4,SUM(E4:E8),LARGE(E4:E8,1)+LARGE(E4:E8,2)+LARGE(E4:E8,3)+LARGE(E4:E8,4))</f>
        <v>62.7</v>
      </c>
      <c r="F9" s="60">
        <f>IF(COUNT(F4:F8)&lt;4,SUM(F4:F8),LARGE(F4:F8,1)+LARGE(F4:F8,2)+LARGE(F4:F8,3)+LARGE(F4:F8,4))</f>
        <v>61.45</v>
      </c>
      <c r="G9" s="60">
        <f>IF(COUNT(G4:G8)&lt;4,SUM(G4:G8),LARGE(G4:G8,1)+LARGE(G4:G8,2)+LARGE(G4:G8,3)+LARGE(G4:G8,4))</f>
        <v>62.65</v>
      </c>
      <c r="H9" s="59">
        <f t="shared" si="0"/>
        <v>247.8</v>
      </c>
      <c r="I9" s="16">
        <f>IF(H9=0,"",RANK(H9,($H$9,$H$18,$H$27,$H$36),0))</f>
        <v>3</v>
      </c>
      <c r="J9" s="3"/>
    </row>
    <row r="10" spans="1:10" ht="19.5" customHeight="1">
      <c r="A10" s="1"/>
      <c r="B10" s="9"/>
      <c r="C10" s="31"/>
      <c r="D10" s="9"/>
      <c r="E10" s="9"/>
      <c r="F10" s="9"/>
      <c r="G10" s="9"/>
      <c r="H10" s="9"/>
      <c r="I10" s="9"/>
      <c r="J10" s="3"/>
    </row>
    <row r="11" spans="1:10" ht="15.75" customHeight="1">
      <c r="A11" s="1"/>
      <c r="B11" s="4" t="s">
        <v>213</v>
      </c>
      <c r="C11" s="32"/>
      <c r="D11" s="5"/>
      <c r="E11" s="5"/>
      <c r="F11" s="5"/>
      <c r="G11" s="5"/>
      <c r="H11" s="5"/>
      <c r="I11" s="6"/>
      <c r="J11" s="3"/>
    </row>
    <row r="12" spans="1:10" ht="13.5" customHeight="1">
      <c r="A12" s="1"/>
      <c r="B12" s="15" t="s">
        <v>12</v>
      </c>
      <c r="C12" s="16" t="s">
        <v>0</v>
      </c>
      <c r="D12" s="17" t="s">
        <v>2</v>
      </c>
      <c r="E12" s="17" t="s">
        <v>3</v>
      </c>
      <c r="F12" s="17" t="s">
        <v>10</v>
      </c>
      <c r="G12" s="17" t="s">
        <v>1</v>
      </c>
      <c r="H12" s="18" t="s">
        <v>5</v>
      </c>
      <c r="I12" s="16" t="s">
        <v>6</v>
      </c>
      <c r="J12" s="3"/>
    </row>
    <row r="13" spans="1:10" ht="13.5" customHeight="1">
      <c r="A13" s="1"/>
      <c r="B13" s="7" t="s">
        <v>214</v>
      </c>
      <c r="C13" s="33">
        <v>96</v>
      </c>
      <c r="D13" s="8">
        <v>14.8</v>
      </c>
      <c r="E13" s="8">
        <v>14.75</v>
      </c>
      <c r="F13" s="8">
        <v>14.8</v>
      </c>
      <c r="G13" s="8">
        <v>14.7</v>
      </c>
      <c r="H13" s="19">
        <f aca="true" t="shared" si="1" ref="H13:H18">IF(COUNT(D13:G13)=0,"",SUM(D13:G13))</f>
        <v>59.05</v>
      </c>
      <c r="I13" s="20">
        <f>IF(H13="","",RANK(H13,($H$4:$H$8,$H$13:$H$17,$H$22:$H$26,$H$31:$H$35),0))</f>
        <v>17</v>
      </c>
      <c r="J13" s="3"/>
    </row>
    <row r="14" spans="1:10" ht="13.5" customHeight="1">
      <c r="A14" s="1"/>
      <c r="B14" s="7" t="s">
        <v>215</v>
      </c>
      <c r="C14" s="33">
        <v>98</v>
      </c>
      <c r="D14" s="8">
        <v>14.8</v>
      </c>
      <c r="E14" s="8">
        <v>15.2</v>
      </c>
      <c r="F14" s="8">
        <v>14.5</v>
      </c>
      <c r="G14" s="8">
        <v>14.95</v>
      </c>
      <c r="H14" s="19">
        <f t="shared" si="1"/>
        <v>59.45</v>
      </c>
      <c r="I14" s="20">
        <f>IF(H14="","",RANK(H14,($H$4:$H$8,$H$13:$H$17,$H$22:$H$26,$H$31:$H$35),0))</f>
        <v>16</v>
      </c>
      <c r="J14" s="3"/>
    </row>
    <row r="15" spans="1:10" ht="13.5" customHeight="1">
      <c r="A15" s="1"/>
      <c r="B15" s="7" t="s">
        <v>216</v>
      </c>
      <c r="C15" s="33">
        <v>98</v>
      </c>
      <c r="D15" s="8">
        <v>14.45</v>
      </c>
      <c r="E15" s="8">
        <v>13.75</v>
      </c>
      <c r="F15" s="8">
        <v>14.7</v>
      </c>
      <c r="G15" s="8">
        <v>15.1</v>
      </c>
      <c r="H15" s="19">
        <f t="shared" si="1"/>
        <v>58</v>
      </c>
      <c r="I15" s="20">
        <f>IF(H15="","",RANK(H15,($H$4:$H$8,$H$13:$H$17,$H$22:$H$26,$H$31:$H$35),0))</f>
        <v>20</v>
      </c>
      <c r="J15" s="3"/>
    </row>
    <row r="16" spans="1:10" ht="13.5" customHeight="1">
      <c r="A16" s="1"/>
      <c r="B16" s="62" t="s">
        <v>233</v>
      </c>
      <c r="C16" s="33">
        <v>97</v>
      </c>
      <c r="D16" s="8">
        <v>14.75</v>
      </c>
      <c r="E16" s="8">
        <v>14.55</v>
      </c>
      <c r="F16" s="8">
        <v>14.75</v>
      </c>
      <c r="G16" s="8">
        <v>14.7</v>
      </c>
      <c r="H16" s="19">
        <f t="shared" si="1"/>
        <v>58.75</v>
      </c>
      <c r="I16" s="20">
        <f>IF(H16="","",RANK(H16,($H$4:$H$8,$H$13:$H$17,$H$22:$H$26,$H$31:$H$35),0))</f>
        <v>18</v>
      </c>
      <c r="J16" s="3"/>
    </row>
    <row r="17" spans="1:10" ht="13.5" customHeight="1">
      <c r="A17" s="1"/>
      <c r="B17" s="7" t="s">
        <v>217</v>
      </c>
      <c r="C17" s="33">
        <v>97</v>
      </c>
      <c r="D17" s="8">
        <v>14.55</v>
      </c>
      <c r="E17" s="8">
        <v>14.15</v>
      </c>
      <c r="F17" s="8">
        <v>14.6</v>
      </c>
      <c r="G17" s="8">
        <v>15</v>
      </c>
      <c r="H17" s="19">
        <f t="shared" si="1"/>
        <v>58.3</v>
      </c>
      <c r="I17" s="20">
        <f>IF(H17="","",RANK(H17,($H$4:$H$8,$H$13:$H$17,$H$22:$H$26,$H$31:$H$35),0))</f>
        <v>19</v>
      </c>
      <c r="J17" s="3"/>
    </row>
    <row r="18" spans="1:10" ht="13.5" customHeight="1">
      <c r="A18" s="1"/>
      <c r="B18" s="15" t="s">
        <v>7</v>
      </c>
      <c r="C18" s="16"/>
      <c r="D18" s="60">
        <f>IF(COUNT(D13:D17)&lt;4,SUM(D13:D17),LARGE(D13:D17,1)+LARGE(D13:D17,2)+LARGE(D13:D17,3)+LARGE(D13:D17,4))</f>
        <v>58.9</v>
      </c>
      <c r="E18" s="60">
        <f>IF(COUNT(E13:E17)&lt;4,SUM(E13:E17),LARGE(E13:E17,1)+LARGE(E13:E17,2)+LARGE(E13:E17,3)+LARGE(E13:E17,4))</f>
        <v>58.65</v>
      </c>
      <c r="F18" s="60">
        <f>IF(COUNT(F13:F17)&lt;4,SUM(F13:F17),LARGE(F13:F17,1)+LARGE(F13:F17,2)+LARGE(F13:F17,3)+LARGE(F13:F17,4))</f>
        <v>58.85</v>
      </c>
      <c r="G18" s="60">
        <f>IF(COUNT(G13:G17)&lt;4,SUM(G13:G17),LARGE(G13:G17,1)+LARGE(G13:G17,2)+LARGE(G13:G17,3)+LARGE(G13:G17,4))</f>
        <v>59.75</v>
      </c>
      <c r="H18" s="59">
        <f t="shared" si="1"/>
        <v>236.15</v>
      </c>
      <c r="I18" s="16">
        <f>IF(H18=0,"",RANK(H18,($H$9,$H$18,$H$27,$H$36),0))</f>
        <v>4</v>
      </c>
      <c r="J18" s="3"/>
    </row>
    <row r="19" spans="1:10" ht="19.5" customHeight="1">
      <c r="A19" s="1"/>
      <c r="B19" s="9"/>
      <c r="C19" s="31"/>
      <c r="D19" s="9"/>
      <c r="E19" s="9"/>
      <c r="F19" s="9"/>
      <c r="G19" s="9"/>
      <c r="H19" s="9"/>
      <c r="I19" s="9"/>
      <c r="J19" s="3"/>
    </row>
    <row r="20" spans="1:10" ht="15.75" customHeight="1">
      <c r="A20" s="1"/>
      <c r="B20" s="4" t="s">
        <v>81</v>
      </c>
      <c r="C20" s="32"/>
      <c r="D20" s="5"/>
      <c r="E20" s="5"/>
      <c r="F20" s="5"/>
      <c r="G20" s="5"/>
      <c r="H20" s="5"/>
      <c r="I20" s="6"/>
      <c r="J20" s="3"/>
    </row>
    <row r="21" spans="1:10" ht="13.5" customHeight="1">
      <c r="A21" s="1"/>
      <c r="B21" s="15" t="s">
        <v>12</v>
      </c>
      <c r="C21" s="16" t="s">
        <v>0</v>
      </c>
      <c r="D21" s="17" t="s">
        <v>2</v>
      </c>
      <c r="E21" s="17" t="s">
        <v>3</v>
      </c>
      <c r="F21" s="17" t="s">
        <v>10</v>
      </c>
      <c r="G21" s="17" t="s">
        <v>1</v>
      </c>
      <c r="H21" s="18" t="s">
        <v>5</v>
      </c>
      <c r="I21" s="16" t="s">
        <v>6</v>
      </c>
      <c r="J21" s="3"/>
    </row>
    <row r="22" spans="1:10" ht="13.5" customHeight="1">
      <c r="A22" s="1"/>
      <c r="B22" s="7" t="s">
        <v>82</v>
      </c>
      <c r="C22" s="33">
        <v>99</v>
      </c>
      <c r="D22" s="8">
        <v>15.85</v>
      </c>
      <c r="E22" s="8">
        <v>14.5</v>
      </c>
      <c r="F22" s="8">
        <v>15.45</v>
      </c>
      <c r="G22" s="8">
        <v>15.7</v>
      </c>
      <c r="H22" s="19">
        <f aca="true" t="shared" si="2" ref="H22:H27">IF(COUNT(D22:G22)=0,"",SUM(D22:G22))</f>
        <v>61.5</v>
      </c>
      <c r="I22" s="20">
        <f>IF(H22="","",RANK(H22,($H$4:$H$8,$H$13:$H$17,$H$22:$H$26,$H$31:$H$35),0))</f>
        <v>10</v>
      </c>
      <c r="J22" s="3"/>
    </row>
    <row r="23" spans="1:10" ht="13.5" customHeight="1">
      <c r="A23" s="1"/>
      <c r="B23" s="62" t="s">
        <v>235</v>
      </c>
      <c r="C23" s="33">
        <v>99</v>
      </c>
      <c r="D23" s="8">
        <v>14.9</v>
      </c>
      <c r="E23" s="8">
        <v>14.8</v>
      </c>
      <c r="F23" s="8">
        <v>15.3</v>
      </c>
      <c r="G23" s="8">
        <v>15.35</v>
      </c>
      <c r="H23" s="19">
        <f t="shared" si="2"/>
        <v>60.35</v>
      </c>
      <c r="I23" s="20">
        <f>IF(H23="","",RANK(H23,($H$4:$H$8,$H$13:$H$17,$H$22:$H$26,$H$31:$H$35),0))</f>
        <v>14</v>
      </c>
      <c r="J23" s="3"/>
    </row>
    <row r="24" spans="1:10" ht="13.5" customHeight="1">
      <c r="A24" s="1"/>
      <c r="B24" s="7" t="s">
        <v>83</v>
      </c>
      <c r="C24" s="33">
        <v>98</v>
      </c>
      <c r="D24" s="8">
        <v>15.6</v>
      </c>
      <c r="E24" s="8">
        <v>16</v>
      </c>
      <c r="F24" s="8">
        <v>15.4</v>
      </c>
      <c r="G24" s="8">
        <v>15.5</v>
      </c>
      <c r="H24" s="19">
        <f t="shared" si="2"/>
        <v>62.5</v>
      </c>
      <c r="I24" s="20">
        <f>IF(H24="","",RANK(H24,($H$4:$H$8,$H$13:$H$17,$H$22:$H$26,$H$31:$H$35),0))</f>
        <v>2</v>
      </c>
      <c r="J24" s="3"/>
    </row>
    <row r="25" spans="1:10" ht="13.5" customHeight="1">
      <c r="A25" s="1"/>
      <c r="B25" s="7" t="s">
        <v>84</v>
      </c>
      <c r="C25" s="33">
        <v>97</v>
      </c>
      <c r="D25" s="8">
        <v>15.55</v>
      </c>
      <c r="E25" s="8">
        <v>15.5</v>
      </c>
      <c r="F25" s="8">
        <v>15</v>
      </c>
      <c r="G25" s="8">
        <v>15.7</v>
      </c>
      <c r="H25" s="19">
        <f t="shared" si="2"/>
        <v>61.75</v>
      </c>
      <c r="I25" s="20">
        <f>IF(H25="","",RANK(H25,($H$4:$H$8,$H$13:$H$17,$H$22:$H$26,$H$31:$H$35),0))</f>
        <v>7</v>
      </c>
      <c r="J25" s="3"/>
    </row>
    <row r="26" spans="1:10" ht="13.5" customHeight="1">
      <c r="A26" s="1"/>
      <c r="B26" s="7" t="s">
        <v>85</v>
      </c>
      <c r="C26" s="33">
        <v>96</v>
      </c>
      <c r="D26" s="8">
        <v>15.5</v>
      </c>
      <c r="E26" s="8">
        <v>15.5</v>
      </c>
      <c r="F26" s="8">
        <v>15.5</v>
      </c>
      <c r="G26" s="8">
        <v>15.45</v>
      </c>
      <c r="H26" s="19">
        <f t="shared" si="2"/>
        <v>61.95</v>
      </c>
      <c r="I26" s="20">
        <f>IF(H26="","",RANK(H26,($H$4:$H$8,$H$13:$H$17,$H$22:$H$26,$H$31:$H$35),0))</f>
        <v>5</v>
      </c>
      <c r="J26" s="3"/>
    </row>
    <row r="27" spans="1:10" ht="13.5" customHeight="1">
      <c r="A27" s="1"/>
      <c r="B27" s="15" t="s">
        <v>7</v>
      </c>
      <c r="C27" s="16"/>
      <c r="D27" s="60">
        <f>IF(COUNT(D22:D26)&lt;4,SUM(D22:D26),LARGE(D22:D26,1)+LARGE(D22:D26,2)+LARGE(D22:D26,3)+LARGE(D22:D26,4))</f>
        <v>62.5</v>
      </c>
      <c r="E27" s="60">
        <f>IF(COUNT(E22:E26)&lt;4,SUM(E22:E26),LARGE(E22:E26,1)+LARGE(E22:E26,2)+LARGE(E22:E26,3)+LARGE(E22:E26,4))</f>
        <v>61.8</v>
      </c>
      <c r="F27" s="60">
        <f>IF(COUNT(F22:F26)&lt;4,SUM(F22:F26),LARGE(F22:F26,1)+LARGE(F22:F26,2)+LARGE(F22:F26,3)+LARGE(F22:F26,4))</f>
        <v>61.65</v>
      </c>
      <c r="G27" s="60">
        <f>IF(COUNT(G22:G26)&lt;4,SUM(G22:G26),LARGE(G22:G26,1)+LARGE(G22:G26,2)+LARGE(G22:G26,3)+LARGE(G22:G26,4))</f>
        <v>62.35</v>
      </c>
      <c r="H27" s="59">
        <f t="shared" si="2"/>
        <v>248.3</v>
      </c>
      <c r="I27" s="16">
        <f>IF(H27=0,"",RANK(H27,($H$9,$H$18,$H$27,$H$36),0))</f>
        <v>1</v>
      </c>
      <c r="J27" s="3"/>
    </row>
    <row r="28" spans="1:10" ht="19.5" customHeight="1">
      <c r="A28" s="1"/>
      <c r="B28" s="9"/>
      <c r="C28" s="31"/>
      <c r="D28" s="9"/>
      <c r="E28" s="9"/>
      <c r="F28" s="9"/>
      <c r="G28" s="9"/>
      <c r="H28" s="9"/>
      <c r="I28" s="9"/>
      <c r="J28" s="3"/>
    </row>
    <row r="29" spans="1:10" ht="15.75" customHeight="1">
      <c r="A29" s="1"/>
      <c r="B29" s="4" t="s">
        <v>186</v>
      </c>
      <c r="C29" s="32"/>
      <c r="D29" s="5"/>
      <c r="E29" s="5"/>
      <c r="F29" s="5"/>
      <c r="G29" s="5"/>
      <c r="H29" s="5"/>
      <c r="I29" s="10"/>
      <c r="J29" s="3"/>
    </row>
    <row r="30" spans="1:10" ht="13.5" customHeight="1">
      <c r="A30" s="1"/>
      <c r="B30" s="15" t="s">
        <v>12</v>
      </c>
      <c r="C30" s="16" t="s">
        <v>0</v>
      </c>
      <c r="D30" s="17" t="s">
        <v>2</v>
      </c>
      <c r="E30" s="17" t="s">
        <v>3</v>
      </c>
      <c r="F30" s="17" t="s">
        <v>10</v>
      </c>
      <c r="G30" s="17" t="s">
        <v>1</v>
      </c>
      <c r="H30" s="18" t="s">
        <v>5</v>
      </c>
      <c r="I30" s="16" t="s">
        <v>6</v>
      </c>
      <c r="J30" s="3"/>
    </row>
    <row r="31" spans="1:10" ht="13.5" customHeight="1">
      <c r="A31" s="1"/>
      <c r="B31" s="7" t="s">
        <v>187</v>
      </c>
      <c r="C31" s="33">
        <v>98</v>
      </c>
      <c r="D31" s="8">
        <v>15.15</v>
      </c>
      <c r="E31" s="8">
        <v>15.2</v>
      </c>
      <c r="F31" s="8">
        <v>15.45</v>
      </c>
      <c r="G31" s="8">
        <v>15.7</v>
      </c>
      <c r="H31" s="19">
        <f aca="true" t="shared" si="3" ref="H31:H36">IF(COUNT(D31:G31)=0,"",SUM(D31:G31))</f>
        <v>61.5</v>
      </c>
      <c r="I31" s="20">
        <f>IF(H31="","",RANK(H31,($H$4:$H$8,$H$13:$H$17,$H$22:$H$26,$H$31:$H$35),0))</f>
        <v>10</v>
      </c>
      <c r="J31" s="3"/>
    </row>
    <row r="32" spans="1:10" ht="13.5" customHeight="1">
      <c r="A32" s="1"/>
      <c r="B32" s="7" t="s">
        <v>188</v>
      </c>
      <c r="C32" s="33">
        <v>98</v>
      </c>
      <c r="D32" s="8">
        <v>15.35</v>
      </c>
      <c r="E32" s="8">
        <v>15.1</v>
      </c>
      <c r="F32" s="8">
        <v>15.5</v>
      </c>
      <c r="G32" s="8">
        <v>15.55</v>
      </c>
      <c r="H32" s="19">
        <f t="shared" si="3"/>
        <v>61.5</v>
      </c>
      <c r="I32" s="20">
        <f>IF(H32="","",RANK(H32,($H$4:$H$8,$H$13:$H$17,$H$22:$H$26,$H$31:$H$35),0))</f>
        <v>10</v>
      </c>
      <c r="J32" s="3"/>
    </row>
    <row r="33" spans="1:10" ht="13.5" customHeight="1">
      <c r="A33" s="1"/>
      <c r="B33" s="7" t="s">
        <v>189</v>
      </c>
      <c r="C33" s="33">
        <v>96</v>
      </c>
      <c r="D33" s="8">
        <v>15.1</v>
      </c>
      <c r="E33" s="8">
        <v>15.8</v>
      </c>
      <c r="F33" s="8">
        <v>15.2</v>
      </c>
      <c r="G33" s="8">
        <v>15.7</v>
      </c>
      <c r="H33" s="19">
        <f t="shared" si="3"/>
        <v>61.8</v>
      </c>
      <c r="I33" s="20">
        <f>IF(H33="","",RANK(H33,($H$4:$H$8,$H$13:$H$17,$H$22:$H$26,$H$31:$H$35),0))</f>
        <v>6</v>
      </c>
      <c r="J33" s="3"/>
    </row>
    <row r="34" spans="1:10" ht="13.5" customHeight="1">
      <c r="A34" s="1"/>
      <c r="B34" s="7" t="s">
        <v>190</v>
      </c>
      <c r="C34" s="33">
        <v>98</v>
      </c>
      <c r="D34" s="8">
        <v>15.5</v>
      </c>
      <c r="E34" s="8">
        <v>15.65</v>
      </c>
      <c r="F34" s="8">
        <v>15.55</v>
      </c>
      <c r="G34" s="8">
        <v>15.7</v>
      </c>
      <c r="H34" s="19">
        <f t="shared" si="3"/>
        <v>62.4</v>
      </c>
      <c r="I34" s="20">
        <f>IF(H34="","",RANK(H34,($H$4:$H$8,$H$13:$H$17,$H$22:$H$26,$H$31:$H$35),0))</f>
        <v>3</v>
      </c>
      <c r="J34" s="3"/>
    </row>
    <row r="35" spans="1:10" ht="13.5" customHeight="1">
      <c r="A35" s="1"/>
      <c r="B35" s="7" t="s">
        <v>191</v>
      </c>
      <c r="C35" s="33">
        <v>96</v>
      </c>
      <c r="D35" s="8">
        <v>15.45</v>
      </c>
      <c r="E35" s="8">
        <v>15.35</v>
      </c>
      <c r="F35" s="8">
        <v>15.55</v>
      </c>
      <c r="G35" s="8">
        <v>15.4</v>
      </c>
      <c r="H35" s="19">
        <f t="shared" si="3"/>
        <v>61.75</v>
      </c>
      <c r="I35" s="20">
        <f>IF(H35="","",RANK(H35,($H$4:$H$8,$H$13:$H$17,$H$22:$H$26,$H$31:$H$35),0))</f>
        <v>7</v>
      </c>
      <c r="J35" s="3"/>
    </row>
    <row r="36" spans="1:10" ht="13.5" customHeight="1">
      <c r="A36" s="1"/>
      <c r="B36" s="15" t="s">
        <v>7</v>
      </c>
      <c r="C36" s="16"/>
      <c r="D36" s="60">
        <f>IF(COUNT(D31:D35)&lt;4,SUM(D31:D35),LARGE(D31:D35,1)+LARGE(D31:D35,2)+LARGE(D31:D35,3)+LARGE(D31:D35,4))</f>
        <v>61.45</v>
      </c>
      <c r="E36" s="60">
        <f>IF(COUNT(E31:E35)&lt;4,SUM(E31:E35),LARGE(E31:E35,1)+LARGE(E31:E35,2)+LARGE(E31:E35,3)+LARGE(E31:E35,4))</f>
        <v>62</v>
      </c>
      <c r="F36" s="60">
        <f>IF(COUNT(F31:F35)&lt;4,SUM(F31:F35),LARGE(F31:F35,1)+LARGE(F31:F35,2)+LARGE(F31:F35,3)+LARGE(F31:F35,4))</f>
        <v>62.05</v>
      </c>
      <c r="G36" s="60">
        <f>IF(COUNT(G31:G35)&lt;4,SUM(G31:G35),LARGE(G31:G35,1)+LARGE(G31:G35,2)+LARGE(G31:G35,3)+LARGE(G31:G35,4))</f>
        <v>62.65</v>
      </c>
      <c r="H36" s="59">
        <f t="shared" si="3"/>
        <v>248.15</v>
      </c>
      <c r="I36" s="16">
        <f>IF(H36=0,"",RANK(H36,($H$9,$H$18,$H$27,$H$36),0))</f>
        <v>2</v>
      </c>
      <c r="J36" s="3"/>
    </row>
    <row r="37" spans="1:10" ht="19.5" customHeight="1">
      <c r="A37" s="1"/>
      <c r="B37" s="11"/>
      <c r="C37" s="11"/>
      <c r="D37" s="11"/>
      <c r="E37" s="11"/>
      <c r="F37" s="11"/>
      <c r="G37" s="11"/>
      <c r="H37" s="11"/>
      <c r="I37" s="11"/>
      <c r="J37" s="3"/>
    </row>
    <row r="38" spans="1:15" ht="19.5" customHeight="1">
      <c r="A38" s="1"/>
      <c r="B38" s="12" t="s">
        <v>9</v>
      </c>
      <c r="C38" s="12"/>
      <c r="D38" s="11"/>
      <c r="E38" s="11"/>
      <c r="F38" s="11"/>
      <c r="G38" s="11"/>
      <c r="H38" s="11"/>
      <c r="I38" s="11"/>
      <c r="J38" s="3"/>
      <c r="M38" s="28" t="s">
        <v>8</v>
      </c>
      <c r="N38" s="27"/>
      <c r="O38" s="27"/>
    </row>
    <row r="39" spans="1:15" ht="7.5" customHeight="1" thickBot="1">
      <c r="A39" s="1"/>
      <c r="B39" s="11"/>
      <c r="C39" s="11"/>
      <c r="D39" s="11"/>
      <c r="E39" s="11"/>
      <c r="F39" s="11"/>
      <c r="G39" s="11"/>
      <c r="H39" s="11"/>
      <c r="I39" s="11"/>
      <c r="J39" s="3"/>
      <c r="M39" s="27"/>
      <c r="N39" s="27"/>
      <c r="O39" s="27"/>
    </row>
    <row r="40" spans="1:14" ht="15.75" customHeight="1">
      <c r="A40" s="1"/>
      <c r="B40" s="42"/>
      <c r="C40" s="43"/>
      <c r="D40" s="43"/>
      <c r="E40" s="43"/>
      <c r="F40" s="43"/>
      <c r="G40" s="43"/>
      <c r="H40" s="44" t="s">
        <v>5</v>
      </c>
      <c r="I40" s="45" t="s">
        <v>6</v>
      </c>
      <c r="J40" s="3"/>
      <c r="L40" s="30"/>
      <c r="M40" s="29"/>
      <c r="N40" s="30"/>
    </row>
    <row r="41" spans="1:14" ht="18" customHeight="1">
      <c r="A41" s="1"/>
      <c r="B41" s="46" t="str">
        <f>IF(M46=0,"",M46)</f>
        <v>Otto-Hahn-Gymnasium Karlsruhe KA</v>
      </c>
      <c r="C41" s="47"/>
      <c r="D41" s="48"/>
      <c r="E41" s="48"/>
      <c r="F41" s="48"/>
      <c r="G41" s="49"/>
      <c r="H41" s="46">
        <f>IF(N46=0,"",ROUND(N46,2))</f>
        <v>248.3</v>
      </c>
      <c r="I41" s="50">
        <f>IF(N46=0,"",ROUND(L46,0))</f>
        <v>1</v>
      </c>
      <c r="J41" s="3"/>
      <c r="L41" s="36">
        <f>RANK(N41,N41:N44)+0.1</f>
        <v>3.1</v>
      </c>
      <c r="M41" s="13" t="str">
        <f>B2</f>
        <v>Wirtemberg-Gymnasium Stuttgart</v>
      </c>
      <c r="N41" s="34">
        <f>H9</f>
        <v>247.8</v>
      </c>
    </row>
    <row r="42" spans="1:14" ht="18" customHeight="1">
      <c r="A42" s="1"/>
      <c r="B42" s="46" t="str">
        <f>IF(M47=0,"",M47)</f>
        <v>Anna-Essinger-Gymnasium Ulm TÜ</v>
      </c>
      <c r="C42" s="51"/>
      <c r="D42" s="52"/>
      <c r="E42" s="52"/>
      <c r="F42" s="52"/>
      <c r="G42" s="53"/>
      <c r="H42" s="46">
        <f>IF(N47=0,"",ROUND(N47,2))</f>
        <v>248.15</v>
      </c>
      <c r="I42" s="50">
        <f>IF(N47=0,"",ROUND(L47,0))</f>
        <v>2</v>
      </c>
      <c r="J42" s="3"/>
      <c r="L42" s="37">
        <f>RANK(N42,N41:N44)+0.2</f>
        <v>4.2</v>
      </c>
      <c r="M42" s="14" t="str">
        <f>B11</f>
        <v>Kepler-Gymnasium Freiburg</v>
      </c>
      <c r="N42" s="35">
        <f>H18</f>
        <v>236.15</v>
      </c>
    </row>
    <row r="43" spans="1:14" ht="18" customHeight="1">
      <c r="A43" s="1"/>
      <c r="B43" s="46" t="str">
        <f>IF(M48=0,"",M48)</f>
        <v>Wirtemberg-Gymnasium Stuttgart</v>
      </c>
      <c r="C43" s="51"/>
      <c r="D43" s="52"/>
      <c r="E43" s="52"/>
      <c r="F43" s="52"/>
      <c r="G43" s="53"/>
      <c r="H43" s="46">
        <f>IF(N48=0,"",ROUND(N48,2))</f>
        <v>247.8</v>
      </c>
      <c r="I43" s="50">
        <f>IF(N48=0,"",ROUND(L48,0))</f>
        <v>3</v>
      </c>
      <c r="J43" s="3"/>
      <c r="L43" s="37">
        <f>RANK(N43,N41:N44)+0.3</f>
        <v>1.3</v>
      </c>
      <c r="M43" s="14" t="str">
        <f>B20</f>
        <v>Otto-Hahn-Gymnasium Karlsruhe KA</v>
      </c>
      <c r="N43" s="35">
        <f>H27</f>
        <v>248.3</v>
      </c>
    </row>
    <row r="44" spans="1:14" ht="18" customHeight="1" thickBot="1">
      <c r="A44" s="1"/>
      <c r="B44" s="54" t="str">
        <f>IF(M49=0,"",M49)</f>
        <v>Kepler-Gymnasium Freiburg</v>
      </c>
      <c r="C44" s="55"/>
      <c r="D44" s="56"/>
      <c r="E44" s="56"/>
      <c r="F44" s="56"/>
      <c r="G44" s="57"/>
      <c r="H44" s="58">
        <f>IF(N49=0,"",ROUND(N49,2))</f>
        <v>236.15</v>
      </c>
      <c r="I44" s="61">
        <f>IF(N49=0,"",ROUND(L49,0))</f>
        <v>4</v>
      </c>
      <c r="J44" s="3"/>
      <c r="L44" s="38">
        <f>RANK(N44,N41:N44)+0.4</f>
        <v>2.4</v>
      </c>
      <c r="M44" s="14" t="str">
        <f>B29</f>
        <v>Anna-Essinger-Gymnasium Ulm TÜ</v>
      </c>
      <c r="N44" s="35">
        <f>H36</f>
        <v>248.15</v>
      </c>
    </row>
    <row r="45" spans="1:13" ht="19.5" customHeight="1">
      <c r="A45" s="1"/>
      <c r="B45" s="21"/>
      <c r="C45" s="22"/>
      <c r="D45" s="23"/>
      <c r="E45" s="23"/>
      <c r="F45" s="23"/>
      <c r="G45" s="23"/>
      <c r="H45" s="24"/>
      <c r="I45" s="25"/>
      <c r="J45" s="3"/>
      <c r="L45" s="40"/>
      <c r="M45" s="39" t="s">
        <v>11</v>
      </c>
    </row>
    <row r="46" spans="1:14" ht="12.75">
      <c r="A46" s="2"/>
      <c r="B46" s="26"/>
      <c r="C46" s="26"/>
      <c r="D46" s="26"/>
      <c r="E46" s="26"/>
      <c r="F46" s="26"/>
      <c r="G46" s="26"/>
      <c r="H46" s="26"/>
      <c r="I46" s="26"/>
      <c r="J46" s="2"/>
      <c r="L46" s="41">
        <f>SMALL($L$41:$L$44,1)</f>
        <v>1.3</v>
      </c>
      <c r="M46" t="str">
        <f>VLOOKUP(L46,$L$41:$N$44,2,FALSE)</f>
        <v>Otto-Hahn-Gymnasium Karlsruhe KA</v>
      </c>
      <c r="N46">
        <f>VLOOKUP(L46,$L$41:$N$44,3,FALSE)</f>
        <v>248.3</v>
      </c>
    </row>
    <row r="47" spans="2:14" ht="12.75">
      <c r="B47" s="27"/>
      <c r="C47" s="27"/>
      <c r="D47" s="27"/>
      <c r="E47" s="27"/>
      <c r="F47" s="27"/>
      <c r="G47" s="27"/>
      <c r="H47" s="27"/>
      <c r="I47" s="27"/>
      <c r="L47" s="41">
        <f>SMALL($L$41:$L$44,2)</f>
        <v>2.4</v>
      </c>
      <c r="M47" t="str">
        <f>VLOOKUP(L47,$L$41:$N$44,2,FALSE)</f>
        <v>Anna-Essinger-Gymnasium Ulm TÜ</v>
      </c>
      <c r="N47">
        <f>VLOOKUP(L47,$L$41:$N$44,3,FALSE)</f>
        <v>248.15</v>
      </c>
    </row>
    <row r="48" spans="12:14" ht="12.75">
      <c r="L48" s="41">
        <f>SMALL($L$41:$L$44,3)</f>
        <v>3.1</v>
      </c>
      <c r="M48" t="str">
        <f>VLOOKUP(L48,$L$41:$N$44,2,FALSE)</f>
        <v>Wirtemberg-Gymnasium Stuttgart</v>
      </c>
      <c r="N48">
        <f>VLOOKUP(L48,$L$41:$N$44,3,FALSE)</f>
        <v>247.8</v>
      </c>
    </row>
    <row r="49" spans="12:14" ht="12.75">
      <c r="L49" s="41">
        <f>SMALL($L$41:$L$44,4)</f>
        <v>4.2</v>
      </c>
      <c r="M49" t="str">
        <f>VLOOKUP(L49,$L$41:$N$44,2,FALSE)</f>
        <v>Kepler-Gymnasium Freiburg</v>
      </c>
      <c r="N49">
        <f>VLOOKUP(L49,$L$41:$N$44,3,FALSE)</f>
        <v>236.15</v>
      </c>
    </row>
  </sheetData>
  <sheetProtection password="CF57" sheet="1"/>
  <printOptions gridLines="1"/>
  <pageMargins left="0.8267716535433072" right="0.7874015748031497" top="1.968503937007874" bottom="0.3937007874015748" header="0.3937007874015748" footer="0.2755905511811024"/>
  <pageSetup horizontalDpi="300" verticalDpi="300" orientation="portrait" paperSize="9" r:id="rId1"/>
  <headerFooter alignWithMargins="0">
    <oddHeader>&amp;C&amp;"Arial,Fett"&amp;24JUGEND TRAINIERT FÜR OLYMPIA
Gerätturnen
&amp;14Landesfinale Baden-Württemberg 2011
Ort: Schwäbisch Gmünd   -   Datum: 23./24.02.2011
Wettkampfklasse: 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Herbert Huber</dc:creator>
  <cp:keywords/>
  <dc:description/>
  <cp:lastModifiedBy>scharf.monika</cp:lastModifiedBy>
  <cp:lastPrinted>2011-03-21T11:16:41Z</cp:lastPrinted>
  <dcterms:created xsi:type="dcterms:W3CDTF">2001-01-07T22:24:33Z</dcterms:created>
  <dcterms:modified xsi:type="dcterms:W3CDTF">2011-03-21T11:46:09Z</dcterms:modified>
  <cp:category/>
  <cp:version/>
  <cp:contentType/>
  <cp:contentStatus/>
</cp:coreProperties>
</file>